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995" activeTab="2"/>
  </bookViews>
  <sheets>
    <sheet name="Akcijų grąža ir rizika" sheetId="1" r:id="rId1"/>
    <sheet name="Portfelio optimizavimas" sheetId="4" r:id="rId2"/>
    <sheet name="6 mėn. portfelių vertinimas" sheetId="5" r:id="rId3"/>
  </sheets>
  <definedNames>
    <definedName name="solver_adj" localSheetId="1" hidden="1">'Portfelio optimizavimas'!$B$10:$F$10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hs1" localSheetId="1" hidden="1">'Portfelio optimizavimas'!$B$19</definedName>
    <definedName name="solver_lhs2" localSheetId="1" hidden="1">'Portfelio optimizavimas'!$B$10:$F$10</definedName>
    <definedName name="solver_lhs3" localSheetId="1" hidden="1">'Portfelio optimizavimas'!$B$10:$F$10</definedName>
    <definedName name="solver_lhs4" localSheetId="1" hidden="1">'Portfelio optimizavimas'!$G$10</definedName>
    <definedName name="solver_lin" localSheetId="1" hidden="1">2</definedName>
    <definedName name="solver_neg" localSheetId="1" hidden="1">2</definedName>
    <definedName name="solver_num" localSheetId="1" hidden="1">4</definedName>
    <definedName name="solver_nwt" localSheetId="1" hidden="1">1</definedName>
    <definedName name="solver_opt" localSheetId="1" hidden="1">'Portfelio optimizavimas'!$B$17</definedName>
    <definedName name="solver_pre" localSheetId="1" hidden="1">0.000001</definedName>
    <definedName name="solver_rel1" localSheetId="1" hidden="1">2</definedName>
    <definedName name="solver_rel2" localSheetId="1" hidden="1">1</definedName>
    <definedName name="solver_rel3" localSheetId="1" hidden="1">3</definedName>
    <definedName name="solver_rel4" localSheetId="1" hidden="1">2</definedName>
    <definedName name="solver_rhs1" localSheetId="1" hidden="1">'Portfelio optimizavimas'!$B$20</definedName>
    <definedName name="solver_rhs2" localSheetId="1" hidden="1">1</definedName>
    <definedName name="solver_rhs3" localSheetId="1" hidden="1">0</definedName>
    <definedName name="solver_rhs4" localSheetId="1" hidden="1">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yp" localSheetId="1" hidden="1">2</definedName>
    <definedName name="solver_tol" localSheetId="1" hidden="1">0.05</definedName>
    <definedName name="solver_val" localSheetId="1" hidden="1">0</definedName>
  </definedNames>
  <calcPr calcId="125725" calcMode="manual"/>
</workbook>
</file>

<file path=xl/calcChain.xml><?xml version="1.0" encoding="utf-8"?>
<calcChain xmlns="http://schemas.openxmlformats.org/spreadsheetml/2006/main">
  <c r="H10" i="5"/>
  <c r="M4"/>
  <c r="K4"/>
  <c r="AB4"/>
  <c r="AA4"/>
  <c r="Z4"/>
  <c r="Y4"/>
  <c r="R5"/>
  <c r="J4"/>
  <c r="X4"/>
  <c r="W4"/>
  <c r="V4"/>
  <c r="U4"/>
  <c r="J28"/>
  <c r="I28"/>
  <c r="H28"/>
  <c r="P27" s="1"/>
  <c r="H16"/>
  <c r="E17"/>
  <c r="J16"/>
  <c r="I16"/>
  <c r="L4"/>
  <c r="T3" l="1"/>
  <c r="P15"/>
  <c r="G34" l="1"/>
  <c r="G33"/>
  <c r="G32"/>
  <c r="G31"/>
  <c r="G30"/>
  <c r="G29"/>
  <c r="F34"/>
  <c r="F33"/>
  <c r="F32"/>
  <c r="F31"/>
  <c r="F30"/>
  <c r="F29"/>
  <c r="E34"/>
  <c r="N34" s="1"/>
  <c r="E33"/>
  <c r="N33" s="1"/>
  <c r="E32"/>
  <c r="E31"/>
  <c r="E30"/>
  <c r="N30" s="1"/>
  <c r="E29"/>
  <c r="N29" s="1"/>
  <c r="I10"/>
  <c r="G22"/>
  <c r="G21"/>
  <c r="G20"/>
  <c r="G19"/>
  <c r="G18"/>
  <c r="G17"/>
  <c r="F22"/>
  <c r="F21"/>
  <c r="F20"/>
  <c r="F19"/>
  <c r="F18"/>
  <c r="F17"/>
  <c r="E22"/>
  <c r="E21"/>
  <c r="N21" s="1"/>
  <c r="E20"/>
  <c r="E19"/>
  <c r="E18"/>
  <c r="I9"/>
  <c r="I8"/>
  <c r="I7"/>
  <c r="I6"/>
  <c r="I5"/>
  <c r="H9"/>
  <c r="H8"/>
  <c r="H7"/>
  <c r="H6"/>
  <c r="H5"/>
  <c r="G10"/>
  <c r="G9"/>
  <c r="G8"/>
  <c r="G7"/>
  <c r="G6"/>
  <c r="G5"/>
  <c r="F10"/>
  <c r="F9"/>
  <c r="F8"/>
  <c r="F7"/>
  <c r="F6"/>
  <c r="F5"/>
  <c r="P26" i="1"/>
  <c r="O26"/>
  <c r="N26"/>
  <c r="M26"/>
  <c r="L26"/>
  <c r="D13" i="4"/>
  <c r="H37"/>
  <c r="H36"/>
  <c r="H35"/>
  <c r="H34"/>
  <c r="H33"/>
  <c r="H32"/>
  <c r="H31"/>
  <c r="H30"/>
  <c r="H29"/>
  <c r="F13"/>
  <c r="G10"/>
  <c r="F14"/>
  <c r="E14"/>
  <c r="D14"/>
  <c r="C14"/>
  <c r="B14"/>
  <c r="E13"/>
  <c r="C13"/>
  <c r="B13"/>
  <c r="K40" i="1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8"/>
  <c r="K9"/>
  <c r="K7"/>
  <c r="K6"/>
  <c r="K5"/>
  <c r="J6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5"/>
  <c r="O4" s="1"/>
  <c r="T38" s="1"/>
  <c r="R9" i="5" l="1"/>
  <c r="N19"/>
  <c r="N17"/>
  <c r="N32"/>
  <c r="N18"/>
  <c r="N22"/>
  <c r="N31"/>
  <c r="O27" s="1"/>
  <c r="R8"/>
  <c r="N20"/>
  <c r="R7"/>
  <c r="R6"/>
  <c r="R10"/>
  <c r="B17" i="4"/>
  <c r="B18" s="1"/>
  <c r="B19"/>
  <c r="O9" i="1"/>
  <c r="O10"/>
  <c r="P9"/>
  <c r="T6"/>
  <c r="P10"/>
  <c r="O8"/>
  <c r="O14" s="1"/>
  <c r="P18"/>
  <c r="P22" s="1"/>
  <c r="P4"/>
  <c r="U17" s="1"/>
  <c r="P8"/>
  <c r="T9"/>
  <c r="T13"/>
  <c r="T17"/>
  <c r="T21"/>
  <c r="T25"/>
  <c r="T29"/>
  <c r="T33"/>
  <c r="T37"/>
  <c r="T5"/>
  <c r="T8"/>
  <c r="T12"/>
  <c r="T16"/>
  <c r="T20"/>
  <c r="T24"/>
  <c r="T28"/>
  <c r="T32"/>
  <c r="T36"/>
  <c r="T40"/>
  <c r="T7"/>
  <c r="T11"/>
  <c r="T15"/>
  <c r="T19"/>
  <c r="T23"/>
  <c r="T27"/>
  <c r="T31"/>
  <c r="T35"/>
  <c r="T39"/>
  <c r="T10"/>
  <c r="T14"/>
  <c r="T18"/>
  <c r="T22"/>
  <c r="T26"/>
  <c r="T30"/>
  <c r="T34"/>
  <c r="O18"/>
  <c r="O22" s="1"/>
  <c r="O15" i="5" l="1"/>
  <c r="S3"/>
  <c r="P14" i="1"/>
  <c r="AE17"/>
  <c r="U32"/>
  <c r="U19"/>
  <c r="U34"/>
  <c r="U18"/>
  <c r="U39"/>
  <c r="U23"/>
  <c r="U40"/>
  <c r="U20"/>
  <c r="U37"/>
  <c r="U21"/>
  <c r="U5"/>
  <c r="U38"/>
  <c r="U22"/>
  <c r="U6"/>
  <c r="U27"/>
  <c r="U7"/>
  <c r="U24"/>
  <c r="U9"/>
  <c r="U25"/>
  <c r="U8"/>
  <c r="U26"/>
  <c r="U10"/>
  <c r="U31"/>
  <c r="U11"/>
  <c r="U28"/>
  <c r="U12"/>
  <c r="U29"/>
  <c r="U13"/>
  <c r="U30"/>
  <c r="U14"/>
  <c r="U35"/>
  <c r="U15"/>
  <c r="U36"/>
  <c r="U16"/>
  <c r="U33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G40"/>
  <c r="G39"/>
  <c r="G38"/>
  <c r="G37"/>
  <c r="G36"/>
  <c r="G34"/>
  <c r="G35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7"/>
  <c r="G8"/>
  <c r="G11"/>
  <c r="G10"/>
  <c r="G9"/>
  <c r="G6"/>
  <c r="G5"/>
  <c r="AE16" l="1"/>
  <c r="AE14"/>
  <c r="AE12"/>
  <c r="AE10"/>
  <c r="AE9"/>
  <c r="AE6"/>
  <c r="AE37"/>
  <c r="AE39"/>
  <c r="AE32"/>
  <c r="AE33"/>
  <c r="AE35"/>
  <c r="AE29"/>
  <c r="AE31"/>
  <c r="AE25"/>
  <c r="AE27"/>
  <c r="AE21"/>
  <c r="AE23"/>
  <c r="AE19"/>
  <c r="AE15"/>
  <c r="AE13"/>
  <c r="AE11"/>
  <c r="AE8"/>
  <c r="AE7"/>
  <c r="AE38"/>
  <c r="AE5"/>
  <c r="AE40"/>
  <c r="AE34"/>
  <c r="AE36"/>
  <c r="AE30"/>
  <c r="AE28"/>
  <c r="AE26"/>
  <c r="AE24"/>
  <c r="AE22"/>
  <c r="AE20"/>
  <c r="AE18"/>
  <c r="L4"/>
  <c r="Q25" s="1"/>
  <c r="Y25" s="1"/>
  <c r="L18"/>
  <c r="L22" s="1"/>
  <c r="M18"/>
  <c r="M22" s="1"/>
  <c r="N18"/>
  <c r="N22" s="1"/>
  <c r="N4"/>
  <c r="S12" s="1"/>
  <c r="AA12" s="1"/>
  <c r="Q32"/>
  <c r="Y32" s="1"/>
  <c r="Q8"/>
  <c r="Y8" s="1"/>
  <c r="Q38"/>
  <c r="Y38" s="1"/>
  <c r="M4"/>
  <c r="R16" s="1"/>
  <c r="Z16" s="1"/>
  <c r="L8"/>
  <c r="L9"/>
  <c r="L10"/>
  <c r="M8"/>
  <c r="M9"/>
  <c r="M10"/>
  <c r="N8"/>
  <c r="N9"/>
  <c r="N10"/>
  <c r="Q15"/>
  <c r="Y15" s="1"/>
  <c r="AB25" l="1"/>
  <c r="S5"/>
  <c r="AD12"/>
  <c r="AB38"/>
  <c r="AB8"/>
  <c r="AB15"/>
  <c r="Q5"/>
  <c r="AC16"/>
  <c r="AO5"/>
  <c r="AO10" s="1"/>
  <c r="AB32"/>
  <c r="Q14"/>
  <c r="AB14" s="1"/>
  <c r="Q7"/>
  <c r="Q12"/>
  <c r="AB12" s="1"/>
  <c r="Q33"/>
  <c r="Q31"/>
  <c r="AB31" s="1"/>
  <c r="Q40"/>
  <c r="Q29"/>
  <c r="W29" s="1"/>
  <c r="Q23"/>
  <c r="Q22"/>
  <c r="AB22" s="1"/>
  <c r="Q19"/>
  <c r="Q20"/>
  <c r="V20" s="1"/>
  <c r="Q13"/>
  <c r="Q30"/>
  <c r="Q27"/>
  <c r="Q28"/>
  <c r="R22"/>
  <c r="R11"/>
  <c r="R37"/>
  <c r="S14"/>
  <c r="R15"/>
  <c r="R8"/>
  <c r="S7"/>
  <c r="R36"/>
  <c r="R17"/>
  <c r="R5"/>
  <c r="R18"/>
  <c r="R40"/>
  <c r="V40" s="1"/>
  <c r="S13"/>
  <c r="S30"/>
  <c r="S23"/>
  <c r="S29"/>
  <c r="R21"/>
  <c r="R34"/>
  <c r="S39"/>
  <c r="R27"/>
  <c r="S16"/>
  <c r="R20"/>
  <c r="Q26"/>
  <c r="Q6"/>
  <c r="Q36"/>
  <c r="AB36" s="1"/>
  <c r="Q16"/>
  <c r="AB16" s="1"/>
  <c r="Q17"/>
  <c r="R33"/>
  <c r="R38"/>
  <c r="R6"/>
  <c r="R31"/>
  <c r="S32"/>
  <c r="R24"/>
  <c r="S17"/>
  <c r="S34"/>
  <c r="S18"/>
  <c r="S27"/>
  <c r="S11"/>
  <c r="S36"/>
  <c r="S20"/>
  <c r="M14"/>
  <c r="S37"/>
  <c r="S21"/>
  <c r="R25"/>
  <c r="R9"/>
  <c r="S38"/>
  <c r="S22"/>
  <c r="S6"/>
  <c r="R26"/>
  <c r="R10"/>
  <c r="S31"/>
  <c r="S15"/>
  <c r="R35"/>
  <c r="R19"/>
  <c r="S40"/>
  <c r="S24"/>
  <c r="S8"/>
  <c r="R28"/>
  <c r="R12"/>
  <c r="V8"/>
  <c r="W7"/>
  <c r="W38"/>
  <c r="S33"/>
  <c r="S25"/>
  <c r="S9"/>
  <c r="R29"/>
  <c r="R13"/>
  <c r="S26"/>
  <c r="S10"/>
  <c r="R30"/>
  <c r="R14"/>
  <c r="S35"/>
  <c r="S19"/>
  <c r="R39"/>
  <c r="R23"/>
  <c r="R7"/>
  <c r="S28"/>
  <c r="R32"/>
  <c r="L14"/>
  <c r="Q35"/>
  <c r="Q18"/>
  <c r="Q34"/>
  <c r="Q24"/>
  <c r="Q10"/>
  <c r="Q37"/>
  <c r="Q21"/>
  <c r="Q39"/>
  <c r="Q9"/>
  <c r="N14"/>
  <c r="Q11"/>
  <c r="V23" l="1"/>
  <c r="Z23"/>
  <c r="AC23"/>
  <c r="AA15"/>
  <c r="AD15"/>
  <c r="V25"/>
  <c r="Z25"/>
  <c r="AC25"/>
  <c r="AA20"/>
  <c r="AD20"/>
  <c r="AA18"/>
  <c r="AD18"/>
  <c r="AA32"/>
  <c r="AD32"/>
  <c r="V33"/>
  <c r="Z33"/>
  <c r="AC33"/>
  <c r="Y6"/>
  <c r="AB6"/>
  <c r="Z27"/>
  <c r="AC27"/>
  <c r="AA29"/>
  <c r="AD29"/>
  <c r="Z40"/>
  <c r="AC40"/>
  <c r="Z36"/>
  <c r="AC36"/>
  <c r="AA14"/>
  <c r="AD14"/>
  <c r="Y28"/>
  <c r="AB28"/>
  <c r="Y20"/>
  <c r="AB20"/>
  <c r="Y29"/>
  <c r="AB29"/>
  <c r="Z13"/>
  <c r="AC13"/>
  <c r="AA6"/>
  <c r="AD6"/>
  <c r="Y35"/>
  <c r="AB35"/>
  <c r="V7"/>
  <c r="Z7"/>
  <c r="AC7"/>
  <c r="AA35"/>
  <c r="AD35"/>
  <c r="AA26"/>
  <c r="AD26"/>
  <c r="AA25"/>
  <c r="AD25"/>
  <c r="AA8"/>
  <c r="AD8"/>
  <c r="Z35"/>
  <c r="AC35"/>
  <c r="Z26"/>
  <c r="AC26"/>
  <c r="Z9"/>
  <c r="AC9"/>
  <c r="AA27"/>
  <c r="AD27"/>
  <c r="Z24"/>
  <c r="AC24"/>
  <c r="V38"/>
  <c r="Z38"/>
  <c r="AC38"/>
  <c r="AA16"/>
  <c r="AD16"/>
  <c r="Z21"/>
  <c r="AC21"/>
  <c r="AA13"/>
  <c r="AD13"/>
  <c r="X17"/>
  <c r="AC17"/>
  <c r="Z17"/>
  <c r="V15"/>
  <c r="Z15"/>
  <c r="AC15"/>
  <c r="Z22"/>
  <c r="AC22"/>
  <c r="Y13"/>
  <c r="AB13"/>
  <c r="Y23"/>
  <c r="AB23"/>
  <c r="Y33"/>
  <c r="AB33"/>
  <c r="AA5"/>
  <c r="AD5"/>
  <c r="Y39"/>
  <c r="AB39"/>
  <c r="Z14"/>
  <c r="AC14"/>
  <c r="Y10"/>
  <c r="AB10"/>
  <c r="Y37"/>
  <c r="AB37"/>
  <c r="AA28"/>
  <c r="AD28"/>
  <c r="AA9"/>
  <c r="AD9"/>
  <c r="V28"/>
  <c r="Z28"/>
  <c r="AC28"/>
  <c r="Z10"/>
  <c r="AC10"/>
  <c r="AA38"/>
  <c r="AD38"/>
  <c r="AA37"/>
  <c r="AD37"/>
  <c r="AA11"/>
  <c r="AD11"/>
  <c r="AA17"/>
  <c r="AD17"/>
  <c r="Z6"/>
  <c r="AC6"/>
  <c r="Z20"/>
  <c r="AC20"/>
  <c r="Z34"/>
  <c r="AC34"/>
  <c r="AA30"/>
  <c r="AD30"/>
  <c r="X5"/>
  <c r="Z5"/>
  <c r="AC5"/>
  <c r="Z8"/>
  <c r="AC8"/>
  <c r="Z11"/>
  <c r="AC11"/>
  <c r="Y30"/>
  <c r="AB30"/>
  <c r="W5"/>
  <c r="V5"/>
  <c r="Y5"/>
  <c r="AB5"/>
  <c r="Y24"/>
  <c r="AB24"/>
  <c r="AA33"/>
  <c r="AD33"/>
  <c r="AA24"/>
  <c r="AD24"/>
  <c r="Y9"/>
  <c r="AB9"/>
  <c r="Y18"/>
  <c r="AB18"/>
  <c r="AA19"/>
  <c r="AD19"/>
  <c r="AA10"/>
  <c r="AD10"/>
  <c r="V19"/>
  <c r="Z19"/>
  <c r="AC19"/>
  <c r="Y11"/>
  <c r="AB11"/>
  <c r="Y21"/>
  <c r="AB21"/>
  <c r="Y34"/>
  <c r="AB34"/>
  <c r="Z32"/>
  <c r="AC32"/>
  <c r="Z39"/>
  <c r="AC39"/>
  <c r="Z30"/>
  <c r="AC30"/>
  <c r="Z29"/>
  <c r="AC29"/>
  <c r="Z12"/>
  <c r="AC12"/>
  <c r="AA40"/>
  <c r="AD40"/>
  <c r="AA31"/>
  <c r="AD31"/>
  <c r="AA22"/>
  <c r="AD22"/>
  <c r="AA21"/>
  <c r="AD21"/>
  <c r="AA36"/>
  <c r="AD36"/>
  <c r="AA34"/>
  <c r="AD34"/>
  <c r="Z31"/>
  <c r="AC31"/>
  <c r="Y17"/>
  <c r="AB17"/>
  <c r="Y26"/>
  <c r="AB26"/>
  <c r="AA39"/>
  <c r="AD39"/>
  <c r="AA23"/>
  <c r="AD23"/>
  <c r="Z18"/>
  <c r="AC18"/>
  <c r="AA7"/>
  <c r="AD7"/>
  <c r="Z37"/>
  <c r="AC37"/>
  <c r="Y27"/>
  <c r="AB27"/>
  <c r="Y19"/>
  <c r="AB19"/>
  <c r="Y40"/>
  <c r="AB40"/>
  <c r="Y7"/>
  <c r="AB7"/>
  <c r="W6"/>
  <c r="X27"/>
  <c r="V36"/>
  <c r="Y36"/>
  <c r="V22"/>
  <c r="Y22"/>
  <c r="V31"/>
  <c r="Y31"/>
  <c r="W14"/>
  <c r="Y14"/>
  <c r="V16"/>
  <c r="Y16"/>
  <c r="V27"/>
  <c r="W12"/>
  <c r="Y12"/>
  <c r="V26"/>
  <c r="V14"/>
  <c r="V17"/>
  <c r="W40"/>
  <c r="W32"/>
  <c r="X6"/>
  <c r="W23"/>
  <c r="V6"/>
  <c r="X34"/>
  <c r="W28"/>
  <c r="W17"/>
  <c r="W16"/>
  <c r="W36"/>
  <c r="X16"/>
  <c r="X37"/>
  <c r="W19"/>
  <c r="W8"/>
  <c r="X11"/>
  <c r="X36"/>
  <c r="W30"/>
  <c r="W13"/>
  <c r="V21"/>
  <c r="W21"/>
  <c r="X32"/>
  <c r="X30"/>
  <c r="X12"/>
  <c r="X14"/>
  <c r="X13"/>
  <c r="W9"/>
  <c r="V9"/>
  <c r="X35"/>
  <c r="X26"/>
  <c r="X9"/>
  <c r="V32"/>
  <c r="W22"/>
  <c r="W33"/>
  <c r="W27"/>
  <c r="X15"/>
  <c r="W31"/>
  <c r="W20"/>
  <c r="X20"/>
  <c r="V11"/>
  <c r="W11"/>
  <c r="W34"/>
  <c r="V34"/>
  <c r="X39"/>
  <c r="X29"/>
  <c r="V39"/>
  <c r="W39"/>
  <c r="W24"/>
  <c r="V24"/>
  <c r="X23"/>
  <c r="X25"/>
  <c r="W10"/>
  <c r="V10"/>
  <c r="V35"/>
  <c r="W35"/>
  <c r="X7"/>
  <c r="V37"/>
  <c r="W37"/>
  <c r="W18"/>
  <c r="V18"/>
  <c r="X28"/>
  <c r="X19"/>
  <c r="X10"/>
  <c r="X22"/>
  <c r="X33"/>
  <c r="X24"/>
  <c r="W26"/>
  <c r="V29"/>
  <c r="X18"/>
  <c r="W25"/>
  <c r="V30"/>
  <c r="V13"/>
  <c r="V12"/>
  <c r="X8"/>
  <c r="X40"/>
  <c r="X31"/>
  <c r="X38"/>
  <c r="X21"/>
  <c r="W15"/>
  <c r="AI5" l="1"/>
  <c r="AI10" s="1"/>
  <c r="AL5"/>
  <c r="AL10" s="1"/>
  <c r="AH5"/>
  <c r="AH10" s="1"/>
  <c r="AJ5"/>
  <c r="AJ10" s="1"/>
  <c r="AK5"/>
  <c r="AK10" s="1"/>
  <c r="AM5"/>
  <c r="AM10" s="1"/>
  <c r="AN5"/>
  <c r="AN10" s="1"/>
  <c r="AF5"/>
  <c r="AF10" s="1"/>
  <c r="AG5"/>
  <c r="AG10" s="1"/>
</calcChain>
</file>

<file path=xl/sharedStrings.xml><?xml version="1.0" encoding="utf-8"?>
<sst xmlns="http://schemas.openxmlformats.org/spreadsheetml/2006/main" count="195" uniqueCount="79">
  <si>
    <t>Mėnesinė grąža</t>
  </si>
  <si>
    <t>Vidutinė vieno mėnesio grąža</t>
  </si>
  <si>
    <t>Skirtumai</t>
  </si>
  <si>
    <t>LNA1L</t>
  </si>
  <si>
    <t>CTS1L</t>
  </si>
  <si>
    <t>LNR1L</t>
  </si>
  <si>
    <t>DATA</t>
  </si>
  <si>
    <t>2014.02.29</t>
  </si>
  <si>
    <t>Uždarymo kaina, Lt.</t>
  </si>
  <si>
    <t>Metinis pelningumas</t>
  </si>
  <si>
    <t>Vidutinis metinis pelningumas</t>
  </si>
  <si>
    <t>Standartinis nuokrypis</t>
  </si>
  <si>
    <r>
      <t>(X-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X)*(Y-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Y)</t>
    </r>
  </si>
  <si>
    <r>
      <t>(X-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X)*(Z-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Z)</t>
    </r>
  </si>
  <si>
    <r>
      <t>(Z-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Z)*(Y-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Y)</t>
    </r>
  </si>
  <si>
    <t>Kovariacija</t>
  </si>
  <si>
    <r>
      <t>X-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X (LNA1L)</t>
    </r>
  </si>
  <si>
    <r>
      <t>Y-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Y (CTS1L)</t>
    </r>
  </si>
  <si>
    <r>
      <t>Z-</t>
    </r>
    <r>
      <rPr>
        <b/>
        <sz val="11"/>
        <rFont val="Calibri"/>
        <family val="2"/>
        <charset val="186"/>
        <scheme val="minor"/>
      </rPr>
      <t>E</t>
    </r>
    <r>
      <rPr>
        <sz val="11"/>
        <rFont val="Calibri"/>
        <family val="2"/>
        <charset val="186"/>
        <scheme val="minor"/>
      </rPr>
      <t>Z (LNR1L)</t>
    </r>
  </si>
  <si>
    <t>Koreliacija</t>
  </si>
  <si>
    <t>(LNA1L ir CTS1L)</t>
  </si>
  <si>
    <t>(LNA1L ir LNR1L)</t>
  </si>
  <si>
    <t>(LNR1L ir CTS1L)</t>
  </si>
  <si>
    <t>TEO LT</t>
  </si>
  <si>
    <t>(TEO1L ir LNA1L)</t>
  </si>
  <si>
    <t>(TEO1L ir CTS1L)</t>
  </si>
  <si>
    <t>(TEO1L ir LNR1L)</t>
  </si>
  <si>
    <t>TEO1L</t>
  </si>
  <si>
    <t>GRG1L</t>
  </si>
  <si>
    <r>
      <t>B-</t>
    </r>
    <r>
      <rPr>
        <b/>
        <sz val="11"/>
        <rFont val="Calibri"/>
        <family val="2"/>
        <charset val="186"/>
        <scheme val="minor"/>
      </rPr>
      <t>E</t>
    </r>
    <r>
      <rPr>
        <sz val="11"/>
        <rFont val="Calibri"/>
        <family val="2"/>
        <charset val="186"/>
        <scheme val="minor"/>
      </rPr>
      <t>B (TEO1L)</t>
    </r>
  </si>
  <si>
    <r>
      <t>(B-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B)*(X-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X)</t>
    </r>
  </si>
  <si>
    <r>
      <t>(B-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B)*(Y-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Y)</t>
    </r>
  </si>
  <si>
    <r>
      <t>(B-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B)*(Z-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Z)</t>
    </r>
  </si>
  <si>
    <r>
      <t>A-</t>
    </r>
    <r>
      <rPr>
        <b/>
        <sz val="11"/>
        <rFont val="Calibri"/>
        <family val="2"/>
        <charset val="186"/>
        <scheme val="minor"/>
      </rPr>
      <t>E</t>
    </r>
    <r>
      <rPr>
        <sz val="11"/>
        <rFont val="Calibri"/>
        <family val="2"/>
        <charset val="186"/>
        <scheme val="minor"/>
      </rPr>
      <t>A (GRG1L)</t>
    </r>
  </si>
  <si>
    <r>
      <t>(A-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A)*(X-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X)</t>
    </r>
  </si>
  <si>
    <r>
      <t>(A-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A)*(Y-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Y)</t>
    </r>
  </si>
  <si>
    <r>
      <t>(A-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A)*(Z-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Z )</t>
    </r>
  </si>
  <si>
    <r>
      <t>(A-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A)*(B-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B)</t>
    </r>
  </si>
  <si>
    <t>(GRG1L ir LNA1L)</t>
  </si>
  <si>
    <t>(GRG1L ir CTS1L)</t>
  </si>
  <si>
    <t>(GRG1L ir LNR1L)</t>
  </si>
  <si>
    <t>(GRG1L ir TEO1L)</t>
  </si>
  <si>
    <r>
      <t>(X-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X),(Y-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Y)</t>
    </r>
  </si>
  <si>
    <r>
      <t>(X-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X),(Z-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Z)</t>
    </r>
  </si>
  <si>
    <r>
      <t>(Z-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Z),(Y-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Y)</t>
    </r>
  </si>
  <si>
    <r>
      <t>(B-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B),(X-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X)</t>
    </r>
  </si>
  <si>
    <r>
      <t>(B-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B),(Y-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Y)</t>
    </r>
  </si>
  <si>
    <r>
      <t>(B-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B),(Z-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Z)</t>
    </r>
  </si>
  <si>
    <r>
      <t>(A-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A),(X-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X)</t>
    </r>
  </si>
  <si>
    <r>
      <t>(A-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A),(Y-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Y)</t>
    </r>
  </si>
  <si>
    <r>
      <t>(A-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A),(Z-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Z )</t>
    </r>
  </si>
  <si>
    <r>
      <t>(A-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A),(B-</t>
    </r>
    <r>
      <rPr>
        <b/>
        <sz val="11"/>
        <color theme="1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B)</t>
    </r>
  </si>
  <si>
    <t>Variacijų - Kovariacijų matrica</t>
  </si>
  <si>
    <t>Variacijos koeficientai</t>
  </si>
  <si>
    <t>Svoriai</t>
  </si>
  <si>
    <t>Tikėtinas pelningumas</t>
  </si>
  <si>
    <t>Variacijos sąlygos</t>
  </si>
  <si>
    <t>Grąžos sąlygos</t>
  </si>
  <si>
    <t>Portfelis</t>
  </si>
  <si>
    <t>Variacija</t>
  </si>
  <si>
    <t>Grąža</t>
  </si>
  <si>
    <t>rizika</t>
  </si>
  <si>
    <t>pelningumas</t>
  </si>
  <si>
    <t>Rizikos ir pelningumo santykis</t>
  </si>
  <si>
    <t>Konservatyvaus investuotojo akcijų portfelis</t>
  </si>
  <si>
    <t>Portfelio pozicijų dydžiai</t>
  </si>
  <si>
    <t>Akcijų kaina</t>
  </si>
  <si>
    <t xml:space="preserve">Nuosaikiojo investuotojo akcijų portfelio </t>
  </si>
  <si>
    <t>Mėnesinis standartinis nuokrypis</t>
  </si>
  <si>
    <t>Metinis standartinis nuokrypis</t>
  </si>
  <si>
    <t>Tikslas (grąža)</t>
  </si>
  <si>
    <t xml:space="preserve">Agresyviojo investuotojo akcijų portfelio </t>
  </si>
  <si>
    <t>Mėnesinė akcijų grąža</t>
  </si>
  <si>
    <t>1mėn. portfelio grąža</t>
  </si>
  <si>
    <t>Vidutinė p. mėn. grąža</t>
  </si>
  <si>
    <t>6 mėn. p. grąža</t>
  </si>
  <si>
    <t>6 mėn. akcijų grąža</t>
  </si>
  <si>
    <t>Mėnesinis akcijų standartinis nuokrypis</t>
  </si>
  <si>
    <t>Vidutinė akcijų mėnesio grąža</t>
  </si>
</sst>
</file>

<file path=xl/styles.xml><?xml version="1.0" encoding="utf-8"?>
<styleSheet xmlns="http://schemas.openxmlformats.org/spreadsheetml/2006/main">
  <numFmts count="14">
    <numFmt numFmtId="43" formatCode="_-* #,##0.00\ _L_t_-;\-* #,##0.00\ _L_t_-;_-* &quot;-&quot;??\ _L_t_-;_-@_-"/>
    <numFmt numFmtId="164" formatCode="0.000%"/>
    <numFmt numFmtId="165" formatCode="0.0000"/>
    <numFmt numFmtId="166" formatCode="0.0000%"/>
    <numFmt numFmtId="167" formatCode="0.000"/>
    <numFmt numFmtId="168" formatCode="0.000000"/>
    <numFmt numFmtId="169" formatCode="0.000000000"/>
    <numFmt numFmtId="170" formatCode="0.0000000000"/>
    <numFmt numFmtId="171" formatCode="0.00000000000"/>
    <numFmt numFmtId="172" formatCode="0.000000000000"/>
    <numFmt numFmtId="173" formatCode="_-* #,##0.00000\ _L_t_-;\-* #,##0.00000\ _L_t_-;_-* &quot;-&quot;??\ _L_t_-;_-@_-"/>
    <numFmt numFmtId="174" formatCode="0.00000000%"/>
    <numFmt numFmtId="175" formatCode="_-* #,##0.00000000000000000\ _L_t_-;\-* #,##0.00000000000000000\ _L_t_-;_-* &quot;-&quot;??\ _L_t_-;_-@_-"/>
    <numFmt numFmtId="181" formatCode="_-* #,##0.000\ _L_t_-;\-* #,##0.000\ _L_t_-;_-* &quot;-&quot;??\ _L_t_-;_-@_-"/>
  </numFmts>
  <fonts count="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4" tint="0.79998168889431442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24">
    <xf numFmtId="0" fontId="0" fillId="0" borderId="0" xfId="0"/>
    <xf numFmtId="0" fontId="0" fillId="0" borderId="3" xfId="0" applyBorder="1"/>
    <xf numFmtId="14" fontId="0" fillId="5" borderId="3" xfId="0" applyNumberFormat="1" applyFill="1" applyBorder="1" applyAlignment="1">
      <alignment horizontal="center"/>
    </xf>
    <xf numFmtId="14" fontId="0" fillId="6" borderId="3" xfId="0" applyNumberFormat="1" applyFill="1" applyBorder="1" applyAlignment="1">
      <alignment horizontal="center"/>
    </xf>
    <xf numFmtId="0" fontId="4" fillId="0" borderId="3" xfId="0" applyFont="1" applyBorder="1"/>
    <xf numFmtId="0" fontId="4" fillId="6" borderId="3" xfId="0" applyFont="1" applyFill="1" applyBorder="1"/>
    <xf numFmtId="0" fontId="0" fillId="0" borderId="6" xfId="0" applyBorder="1"/>
    <xf numFmtId="2" fontId="0" fillId="0" borderId="3" xfId="0" applyNumberFormat="1" applyBorder="1" applyAlignment="1">
      <alignment horizontal="center"/>
    </xf>
    <xf numFmtId="2" fontId="0" fillId="0" borderId="3" xfId="1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/>
    <xf numFmtId="10" fontId="0" fillId="0" borderId="3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0" xfId="0" applyBorder="1"/>
    <xf numFmtId="164" fontId="0" fillId="0" borderId="3" xfId="0" applyNumberFormat="1" applyBorder="1"/>
    <xf numFmtId="0" fontId="0" fillId="5" borderId="3" xfId="0" applyFill="1" applyBorder="1" applyAlignment="1">
      <alignment horizontal="center"/>
    </xf>
    <xf numFmtId="0" fontId="0" fillId="0" borderId="2" xfId="0" applyBorder="1"/>
    <xf numFmtId="0" fontId="2" fillId="5" borderId="14" xfId="0" applyFont="1" applyFill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0" fontId="4" fillId="0" borderId="2" xfId="0" applyFont="1" applyBorder="1"/>
    <xf numFmtId="0" fontId="4" fillId="6" borderId="2" xfId="0" applyFont="1" applyFill="1" applyBorder="1"/>
    <xf numFmtId="0" fontId="0" fillId="0" borderId="12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3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5" borderId="0" xfId="0" applyFill="1" applyAlignment="1">
      <alignment horizontal="center"/>
    </xf>
    <xf numFmtId="10" fontId="0" fillId="0" borderId="3" xfId="2" applyNumberFormat="1" applyFont="1" applyBorder="1" applyAlignment="1">
      <alignment horizontal="center" vertical="center"/>
    </xf>
    <xf numFmtId="0" fontId="0" fillId="11" borderId="16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167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0" fontId="0" fillId="0" borderId="19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10" fontId="0" fillId="0" borderId="3" xfId="2" applyNumberFormat="1" applyFont="1" applyBorder="1" applyAlignment="1">
      <alignment horizontal="center"/>
    </xf>
    <xf numFmtId="10" fontId="0" fillId="0" borderId="2" xfId="2" applyNumberFormat="1" applyFont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10" fontId="0" fillId="0" borderId="15" xfId="2" applyNumberFormat="1" applyFont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5" xfId="0" applyBorder="1"/>
    <xf numFmtId="0" fontId="5" fillId="12" borderId="13" xfId="0" applyFon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0" borderId="19" xfId="0" applyBorder="1"/>
    <xf numFmtId="0" fontId="0" fillId="6" borderId="2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170" fontId="0" fillId="0" borderId="3" xfId="0" applyNumberFormat="1" applyBorder="1" applyAlignment="1">
      <alignment vertical="center"/>
    </xf>
    <xf numFmtId="171" fontId="0" fillId="0" borderId="3" xfId="0" applyNumberFormat="1" applyBorder="1" applyAlignment="1">
      <alignment vertical="center"/>
    </xf>
    <xf numFmtId="170" fontId="0" fillId="0" borderId="3" xfId="0" applyNumberFormat="1" applyBorder="1"/>
    <xf numFmtId="0" fontId="0" fillId="0" borderId="3" xfId="0" applyBorder="1" applyAlignment="1">
      <alignment horizontal="center" vertical="center"/>
    </xf>
    <xf numFmtId="168" fontId="0" fillId="0" borderId="3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0" fontId="0" fillId="0" borderId="15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12" borderId="11" xfId="0" applyFill="1" applyBorder="1" applyAlignment="1">
      <alignment horizontal="center"/>
    </xf>
    <xf numFmtId="0" fontId="0" fillId="0" borderId="15" xfId="0" applyBorder="1" applyAlignment="1">
      <alignment vertical="center"/>
    </xf>
    <xf numFmtId="171" fontId="0" fillId="0" borderId="3" xfId="0" applyNumberFormat="1" applyBorder="1"/>
    <xf numFmtId="172" fontId="0" fillId="0" borderId="3" xfId="0" applyNumberFormat="1" applyBorder="1"/>
    <xf numFmtId="169" fontId="0" fillId="0" borderId="3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9" fontId="0" fillId="0" borderId="6" xfId="0" applyNumberFormat="1" applyBorder="1" applyAlignment="1">
      <alignment horizontal="center"/>
    </xf>
    <xf numFmtId="170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2" fillId="9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169" fontId="0" fillId="5" borderId="0" xfId="0" applyNumberFormat="1" applyFill="1" applyAlignment="1">
      <alignment horizontal="center"/>
    </xf>
    <xf numFmtId="170" fontId="0" fillId="5" borderId="0" xfId="0" applyNumberFormat="1" applyFill="1" applyAlignment="1">
      <alignment horizontal="center"/>
    </xf>
    <xf numFmtId="10" fontId="0" fillId="0" borderId="0" xfId="0" applyNumberFormat="1"/>
    <xf numFmtId="0" fontId="0" fillId="0" borderId="12" xfId="0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173" fontId="0" fillId="0" borderId="15" xfId="1" applyNumberFormat="1" applyFont="1" applyBorder="1" applyAlignment="1">
      <alignment horizontal="center"/>
    </xf>
    <xf numFmtId="173" fontId="0" fillId="0" borderId="3" xfId="1" applyNumberFormat="1" applyFon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175" fontId="0" fillId="0" borderId="3" xfId="1" applyNumberFormat="1" applyFont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10" fontId="0" fillId="0" borderId="21" xfId="2" applyNumberFormat="1" applyFont="1" applyBorder="1" applyAlignment="1">
      <alignment horizontal="center"/>
    </xf>
    <xf numFmtId="10" fontId="0" fillId="0" borderId="22" xfId="2" applyNumberFormat="1" applyFont="1" applyBorder="1" applyAlignment="1">
      <alignment horizontal="center"/>
    </xf>
    <xf numFmtId="10" fontId="0" fillId="0" borderId="23" xfId="2" applyNumberFormat="1" applyFont="1" applyBorder="1" applyAlignment="1">
      <alignment horizontal="center"/>
    </xf>
    <xf numFmtId="10" fontId="0" fillId="0" borderId="24" xfId="2" applyNumberFormat="1" applyFont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10" fontId="0" fillId="0" borderId="16" xfId="0" applyNumberFormat="1" applyBorder="1"/>
    <xf numFmtId="164" fontId="0" fillId="0" borderId="0" xfId="2" applyNumberFormat="1" applyFont="1"/>
    <xf numFmtId="174" fontId="0" fillId="0" borderId="0" xfId="2" applyNumberFormat="1" applyFont="1"/>
    <xf numFmtId="10" fontId="0" fillId="0" borderId="25" xfId="2" applyNumberFormat="1" applyFont="1" applyBorder="1" applyAlignment="1">
      <alignment horizontal="center"/>
    </xf>
    <xf numFmtId="10" fontId="0" fillId="0" borderId="26" xfId="2" applyNumberFormat="1" applyFont="1" applyBorder="1" applyAlignment="1">
      <alignment horizontal="center"/>
    </xf>
    <xf numFmtId="10" fontId="0" fillId="0" borderId="24" xfId="0" applyNumberFormat="1" applyBorder="1" applyAlignment="1">
      <alignment horizontal="center"/>
    </xf>
    <xf numFmtId="10" fontId="0" fillId="0" borderId="29" xfId="2" applyNumberFormat="1" applyFont="1" applyBorder="1" applyAlignment="1">
      <alignment horizontal="center"/>
    </xf>
    <xf numFmtId="10" fontId="0" fillId="0" borderId="30" xfId="2" applyNumberFormat="1" applyFont="1" applyBorder="1" applyAlignment="1">
      <alignment horizontal="center"/>
    </xf>
    <xf numFmtId="10" fontId="0" fillId="0" borderId="31" xfId="0" applyNumberFormat="1" applyBorder="1" applyAlignment="1">
      <alignment horizontal="center"/>
    </xf>
    <xf numFmtId="10" fontId="0" fillId="14" borderId="23" xfId="2" applyNumberFormat="1" applyFont="1" applyFill="1" applyBorder="1" applyAlignment="1">
      <alignment horizontal="center"/>
    </xf>
    <xf numFmtId="10" fontId="0" fillId="14" borderId="24" xfId="2" applyNumberFormat="1" applyFont="1" applyFill="1" applyBorder="1" applyAlignment="1">
      <alignment horizontal="center"/>
    </xf>
    <xf numFmtId="10" fontId="0" fillId="14" borderId="15" xfId="0" applyNumberFormat="1" applyFill="1" applyBorder="1" applyAlignment="1">
      <alignment horizontal="center"/>
    </xf>
    <xf numFmtId="10" fontId="0" fillId="14" borderId="3" xfId="0" applyNumberFormat="1" applyFill="1" applyBorder="1" applyAlignment="1">
      <alignment horizontal="center"/>
    </xf>
    <xf numFmtId="10" fontId="0" fillId="15" borderId="23" xfId="2" applyNumberFormat="1" applyFont="1" applyFill="1" applyBorder="1" applyAlignment="1">
      <alignment horizontal="center"/>
    </xf>
    <xf numFmtId="10" fontId="0" fillId="15" borderId="24" xfId="2" applyNumberFormat="1" applyFont="1" applyFill="1" applyBorder="1" applyAlignment="1">
      <alignment horizontal="center"/>
    </xf>
    <xf numFmtId="10" fontId="0" fillId="15" borderId="15" xfId="0" applyNumberFormat="1" applyFill="1" applyBorder="1" applyAlignment="1">
      <alignment horizontal="center"/>
    </xf>
    <xf numFmtId="10" fontId="0" fillId="15" borderId="3" xfId="0" applyNumberFormat="1" applyFill="1" applyBorder="1" applyAlignment="1">
      <alignment horizontal="center"/>
    </xf>
    <xf numFmtId="10" fontId="7" fillId="0" borderId="3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10" fontId="0" fillId="6" borderId="23" xfId="2" applyNumberFormat="1" applyFont="1" applyFill="1" applyBorder="1" applyAlignment="1">
      <alignment horizontal="center"/>
    </xf>
    <xf numFmtId="10" fontId="0" fillId="6" borderId="24" xfId="2" applyNumberFormat="1" applyFont="1" applyFill="1" applyBorder="1" applyAlignment="1">
      <alignment horizontal="center"/>
    </xf>
    <xf numFmtId="10" fontId="0" fillId="6" borderId="15" xfId="0" applyNumberFormat="1" applyFill="1" applyBorder="1" applyAlignment="1">
      <alignment horizontal="center"/>
    </xf>
    <xf numFmtId="10" fontId="0" fillId="6" borderId="3" xfId="0" applyNumberFormat="1" applyFill="1" applyBorder="1" applyAlignment="1">
      <alignment horizontal="center"/>
    </xf>
    <xf numFmtId="10" fontId="0" fillId="8" borderId="23" xfId="2" applyNumberFormat="1" applyFont="1" applyFill="1" applyBorder="1" applyAlignment="1">
      <alignment horizontal="center"/>
    </xf>
    <xf numFmtId="10" fontId="0" fillId="8" borderId="24" xfId="2" applyNumberFormat="1" applyFont="1" applyFill="1" applyBorder="1" applyAlignment="1">
      <alignment horizontal="center"/>
    </xf>
    <xf numFmtId="10" fontId="0" fillId="8" borderId="15" xfId="0" applyNumberFormat="1" applyFill="1" applyBorder="1" applyAlignment="1">
      <alignment horizontal="center"/>
    </xf>
    <xf numFmtId="10" fontId="0" fillId="8" borderId="3" xfId="0" applyNumberFormat="1" applyFill="1" applyBorder="1" applyAlignment="1">
      <alignment horizontal="center"/>
    </xf>
    <xf numFmtId="165" fontId="5" fillId="0" borderId="3" xfId="1" applyNumberFormat="1" applyFont="1" applyFill="1" applyBorder="1" applyAlignment="1">
      <alignment horizontal="center" vertical="center"/>
    </xf>
    <xf numFmtId="165" fontId="5" fillId="0" borderId="3" xfId="1" applyNumberFormat="1" applyFont="1" applyBorder="1" applyAlignment="1">
      <alignment horizontal="center" vertical="center"/>
    </xf>
    <xf numFmtId="0" fontId="0" fillId="5" borderId="2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33" xfId="0" applyBorder="1"/>
    <xf numFmtId="14" fontId="0" fillId="0" borderId="0" xfId="0" applyNumberForma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66" fontId="0" fillId="6" borderId="23" xfId="2" applyNumberFormat="1" applyFont="1" applyFill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0" fontId="0" fillId="5" borderId="4" xfId="0" applyFill="1" applyBorder="1"/>
    <xf numFmtId="9" fontId="2" fillId="5" borderId="7" xfId="2" applyFont="1" applyFill="1" applyBorder="1" applyAlignment="1">
      <alignment horizontal="center"/>
    </xf>
    <xf numFmtId="9" fontId="2" fillId="5" borderId="8" xfId="2" applyFont="1" applyFill="1" applyBorder="1" applyAlignment="1">
      <alignment horizontal="center"/>
    </xf>
    <xf numFmtId="9" fontId="2" fillId="5" borderId="5" xfId="2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2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4" xfId="0" applyBorder="1"/>
    <xf numFmtId="14" fontId="0" fillId="0" borderId="39" xfId="0" applyNumberFormat="1" applyBorder="1"/>
    <xf numFmtId="14" fontId="0" fillId="0" borderId="28" xfId="0" applyNumberFormat="1" applyBorder="1"/>
    <xf numFmtId="0" fontId="0" fillId="10" borderId="2" xfId="0" applyFill="1" applyBorder="1" applyAlignment="1">
      <alignment horizontal="center"/>
    </xf>
    <xf numFmtId="0" fontId="2" fillId="6" borderId="32" xfId="0" applyFont="1" applyFill="1" applyBorder="1" applyAlignment="1">
      <alignment horizontal="center"/>
    </xf>
    <xf numFmtId="0" fontId="2" fillId="6" borderId="34" xfId="0" applyFont="1" applyFill="1" applyBorder="1" applyAlignment="1">
      <alignment horizontal="center"/>
    </xf>
    <xf numFmtId="0" fontId="2" fillId="6" borderId="35" xfId="0" applyFont="1" applyFill="1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0" fillId="4" borderId="42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9" fontId="0" fillId="0" borderId="0" xfId="2" applyFont="1"/>
    <xf numFmtId="10" fontId="0" fillId="0" borderId="0" xfId="2" applyNumberFormat="1" applyFont="1"/>
    <xf numFmtId="10" fontId="0" fillId="0" borderId="0" xfId="2" applyNumberFormat="1" applyFont="1" applyAlignment="1">
      <alignment horizontal="center"/>
    </xf>
    <xf numFmtId="0" fontId="0" fillId="4" borderId="12" xfId="0" applyFill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16" borderId="19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0" borderId="43" xfId="0" applyBorder="1"/>
    <xf numFmtId="0" fontId="2" fillId="0" borderId="44" xfId="0" applyFont="1" applyBorder="1"/>
    <xf numFmtId="0" fontId="2" fillId="0" borderId="44" xfId="0" applyFont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2" fontId="0" fillId="0" borderId="0" xfId="0" applyNumberFormat="1"/>
    <xf numFmtId="181" fontId="0" fillId="0" borderId="0" xfId="1" applyNumberFormat="1" applyFont="1"/>
    <xf numFmtId="10" fontId="0" fillId="0" borderId="12" xfId="2" applyNumberFormat="1" applyFont="1" applyBorder="1" applyAlignment="1">
      <alignment horizontal="center"/>
    </xf>
    <xf numFmtId="0" fontId="2" fillId="0" borderId="32" xfId="0" applyFont="1" applyBorder="1"/>
    <xf numFmtId="0" fontId="2" fillId="6" borderId="44" xfId="0" applyFont="1" applyFill="1" applyBorder="1" applyAlignment="1">
      <alignment horizontal="center"/>
    </xf>
    <xf numFmtId="0" fontId="0" fillId="0" borderId="46" xfId="0" applyBorder="1"/>
    <xf numFmtId="10" fontId="0" fillId="0" borderId="0" xfId="2" applyNumberFormat="1" applyFont="1" applyFill="1" applyBorder="1" applyAlignment="1">
      <alignment horizontal="center"/>
    </xf>
    <xf numFmtId="0" fontId="2" fillId="6" borderId="32" xfId="0" applyFont="1" applyFill="1" applyBorder="1" applyAlignment="1">
      <alignment horizontal="center"/>
    </xf>
    <xf numFmtId="0" fontId="0" fillId="0" borderId="47" xfId="0" applyBorder="1"/>
    <xf numFmtId="0" fontId="2" fillId="6" borderId="41" xfId="0" applyFont="1" applyFill="1" applyBorder="1" applyAlignment="1">
      <alignment horizontal="center"/>
    </xf>
    <xf numFmtId="0" fontId="2" fillId="6" borderId="45" xfId="0" applyFont="1" applyFill="1" applyBorder="1" applyAlignment="1">
      <alignment horizontal="center"/>
    </xf>
    <xf numFmtId="0" fontId="2" fillId="6" borderId="48" xfId="0" applyFont="1" applyFill="1" applyBorder="1" applyAlignment="1">
      <alignment horizontal="center"/>
    </xf>
    <xf numFmtId="0" fontId="0" fillId="0" borderId="48" xfId="0" applyBorder="1"/>
    <xf numFmtId="0" fontId="2" fillId="6" borderId="49" xfId="0" applyFon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50" xfId="0" applyFill="1" applyBorder="1" applyAlignment="1">
      <alignment horizontal="center"/>
    </xf>
    <xf numFmtId="0" fontId="0" fillId="0" borderId="49" xfId="0" applyBorder="1"/>
  </cellXfs>
  <cellStyles count="5">
    <cellStyle name="Kablelis" xfId="1" builtinId="3"/>
    <cellStyle name="Paprastas" xfId="0" builtinId="0"/>
    <cellStyle name="Paprastas 2" xfId="3"/>
    <cellStyle name="Procentinė reikšmė" xfId="2" builtinId="5"/>
    <cellStyle name="Procentinė reikšmė 2" xfId="4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lt-LT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'Portfelio optimizavimas'!$A$23:$A$37</c:f>
              <c:numCache>
                <c:formatCode>0.0000%</c:formatCode>
                <c:ptCount val="15"/>
                <c:pt idx="0" formatCode="0.00%">
                  <c:v>7.3425470512622507E-2</c:v>
                </c:pt>
                <c:pt idx="1">
                  <c:v>2.6080260781499099E-2</c:v>
                </c:pt>
                <c:pt idx="2" formatCode="0.00%">
                  <c:v>3.2875992756309001E-2</c:v>
                </c:pt>
                <c:pt idx="3" formatCode="0.00%">
                  <c:v>2.6956990028744798E-2</c:v>
                </c:pt>
                <c:pt idx="4" formatCode="0.00%">
                  <c:v>4.5751395007653697E-2</c:v>
                </c:pt>
                <c:pt idx="5" formatCode="0.00%">
                  <c:v>6.37982106416808E-2</c:v>
                </c:pt>
                <c:pt idx="6" formatCode="0.00%">
                  <c:v>3.7278737604696098E-2</c:v>
                </c:pt>
                <c:pt idx="7" formatCode="0.00%">
                  <c:v>5.5664700822951503E-2</c:v>
                </c:pt>
                <c:pt idx="8" formatCode="0.00%">
                  <c:v>3.4943569240781201E-2</c:v>
                </c:pt>
                <c:pt idx="9" formatCode="0.00%">
                  <c:v>3.9834466225506703E-2</c:v>
                </c:pt>
                <c:pt idx="10" formatCode="0.00%">
                  <c:v>4.8462359129897499E-2</c:v>
                </c:pt>
                <c:pt idx="11" formatCode="0.00%">
                  <c:v>2.9184429615631301E-2</c:v>
                </c:pt>
                <c:pt idx="12" formatCode="0.00%">
                  <c:v>2.6073002501222801E-2</c:v>
                </c:pt>
                <c:pt idx="13" formatCode="0.00%">
                  <c:v>4.2571048339585797E-2</c:v>
                </c:pt>
                <c:pt idx="14" formatCode="0.00%">
                  <c:v>2.59631215749705E-2</c:v>
                </c:pt>
              </c:numCache>
            </c:numRef>
          </c:xVal>
          <c:yVal>
            <c:numRef>
              <c:f>'Portfelio optimizavimas'!$B$23:$B$37</c:f>
              <c:numCache>
                <c:formatCode>0.00%</c:formatCode>
                <c:ptCount val="15"/>
                <c:pt idx="0">
                  <c:v>2.2978578199999999E-2</c:v>
                </c:pt>
                <c:pt idx="1">
                  <c:v>6.0000000693536401E-3</c:v>
                </c:pt>
                <c:pt idx="2">
                  <c:v>1.50000000893488E-2</c:v>
                </c:pt>
                <c:pt idx="3">
                  <c:v>9.9999999830744195E-3</c:v>
                </c:pt>
                <c:pt idx="4">
                  <c:v>2.01000001853287E-2</c:v>
                </c:pt>
                <c:pt idx="5">
                  <c:v>2.2499999999666901E-2</c:v>
                </c:pt>
                <c:pt idx="6">
                  <c:v>1.6999999593712799E-2</c:v>
                </c:pt>
                <c:pt idx="7">
                  <c:v>2.1999999999666901E-2</c:v>
                </c:pt>
                <c:pt idx="8">
                  <c:v>1.5999999683179399E-2</c:v>
                </c:pt>
                <c:pt idx="9">
                  <c:v>1.7999999983773201E-2</c:v>
                </c:pt>
                <c:pt idx="10">
                  <c:v>2.10000000593146E-2</c:v>
                </c:pt>
                <c:pt idx="11">
                  <c:v>1.2499999959699699E-2</c:v>
                </c:pt>
                <c:pt idx="12">
                  <c:v>7.9999999876551806E-3</c:v>
                </c:pt>
                <c:pt idx="13">
                  <c:v>1.9000000095550602E-2</c:v>
                </c:pt>
                <c:pt idx="14">
                  <c:v>6.9999999233835899E-3</c:v>
                </c:pt>
              </c:numCache>
            </c:numRef>
          </c:yVal>
        </c:ser>
        <c:axId val="82038144"/>
        <c:axId val="121067392"/>
      </c:scatterChart>
      <c:valAx>
        <c:axId val="82038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100">
                    <a:latin typeface="Times New Roman" pitchFamily="18" charset="0"/>
                    <a:cs typeface="Times New Roman" pitchFamily="18" charset="0"/>
                  </a:rPr>
                  <a:t>Rizika (standartinis nuokrypis)</a:t>
                </a:r>
              </a:p>
            </c:rich>
          </c:tx>
          <c:layout/>
        </c:title>
        <c:numFmt formatCode="0.00%" sourceLinked="1"/>
        <c:tickLblPos val="nextTo"/>
        <c:crossAx val="121067392"/>
        <c:crosses val="autoZero"/>
        <c:crossBetween val="midCat"/>
      </c:valAx>
      <c:valAx>
        <c:axId val="1210673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>
                    <a:latin typeface="Times New Roman" pitchFamily="18" charset="0"/>
                    <a:cs typeface="Times New Roman" pitchFamily="18" charset="0"/>
                  </a:rPr>
                  <a:t>Gr</a:t>
                </a:r>
                <a:r>
                  <a:rPr lang="lt-LT" sz="1200">
                    <a:latin typeface="Times New Roman" pitchFamily="18" charset="0"/>
                    <a:cs typeface="Times New Roman" pitchFamily="18" charset="0"/>
                  </a:rPr>
                  <a:t>ąža</a:t>
                </a:r>
                <a:endParaRPr lang="en-US" sz="120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6666666666666684E-2"/>
              <c:y val="0.35733038507172898"/>
            </c:manualLayout>
          </c:layout>
        </c:title>
        <c:numFmt formatCode="0.00%" sourceLinked="1"/>
        <c:tickLblPos val="nextTo"/>
        <c:crossAx val="82038144"/>
        <c:crosses val="autoZero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28575</xdr:rowOff>
    </xdr:from>
    <xdr:to>
      <xdr:col>14</xdr:col>
      <xdr:colOff>419100</xdr:colOff>
      <xdr:row>14</xdr:row>
      <xdr:rowOff>95250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265"/>
  <sheetViews>
    <sheetView topLeftCell="C4" workbookViewId="0">
      <selection activeCell="M28" sqref="M28"/>
    </sheetView>
  </sheetViews>
  <sheetFormatPr defaultRowHeight="15"/>
  <cols>
    <col min="1" max="1" width="17.7109375" customWidth="1"/>
    <col min="7" max="7" width="9.85546875" customWidth="1"/>
    <col min="9" max="9" width="9.5703125" bestFit="1" customWidth="1"/>
    <col min="10" max="11" width="9.5703125" customWidth="1"/>
    <col min="12" max="12" width="13.7109375" bestFit="1" customWidth="1"/>
    <col min="13" max="13" width="14.7109375" bestFit="1" customWidth="1"/>
    <col min="14" max="15" width="14.42578125" customWidth="1"/>
    <col min="16" max="16" width="16.7109375" customWidth="1"/>
    <col min="17" max="17" width="13.42578125" customWidth="1"/>
    <col min="18" max="18" width="12" customWidth="1"/>
    <col min="19" max="21" width="12.7109375" customWidth="1"/>
    <col min="22" max="22" width="13.5703125" customWidth="1"/>
    <col min="23" max="23" width="12.28515625" customWidth="1"/>
    <col min="24" max="31" width="15.7109375" customWidth="1"/>
    <col min="32" max="32" width="14.85546875" customWidth="1"/>
    <col min="33" max="33" width="15.5703125" customWidth="1"/>
    <col min="34" max="34" width="15" customWidth="1"/>
    <col min="35" max="35" width="15.140625" customWidth="1"/>
    <col min="36" max="36" width="14.85546875" customWidth="1"/>
    <col min="37" max="37" width="15.28515625" customWidth="1"/>
    <col min="38" max="38" width="16.5703125" customWidth="1"/>
    <col min="39" max="39" width="15.28515625" customWidth="1"/>
    <col min="40" max="40" width="15.42578125" customWidth="1"/>
    <col min="41" max="41" width="16" customWidth="1"/>
  </cols>
  <sheetData>
    <row r="1" spans="1:41" ht="15.75" thickBot="1"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41" ht="15.75" thickBot="1">
      <c r="A2" s="18" t="s">
        <v>6</v>
      </c>
      <c r="B2" s="155" t="s">
        <v>8</v>
      </c>
      <c r="C2" s="158"/>
      <c r="D2" s="158"/>
      <c r="E2" s="158"/>
      <c r="F2" s="159"/>
      <c r="G2" s="160" t="s">
        <v>0</v>
      </c>
      <c r="H2" s="161"/>
      <c r="I2" s="161"/>
      <c r="J2" s="161"/>
      <c r="K2" s="162"/>
      <c r="L2" s="155" t="s">
        <v>1</v>
      </c>
      <c r="M2" s="158"/>
      <c r="N2" s="158"/>
      <c r="O2" s="158"/>
      <c r="P2" s="159"/>
      <c r="Q2" s="155" t="s">
        <v>2</v>
      </c>
      <c r="R2" s="158"/>
      <c r="S2" s="158"/>
      <c r="T2" s="158"/>
      <c r="U2" s="159"/>
    </row>
    <row r="3" spans="1:41" ht="15.75" thickBot="1">
      <c r="A3" s="10"/>
      <c r="B3" s="23" t="s">
        <v>3</v>
      </c>
      <c r="C3" s="24" t="s">
        <v>4</v>
      </c>
      <c r="D3" s="25" t="s">
        <v>5</v>
      </c>
      <c r="E3" s="33" t="s">
        <v>23</v>
      </c>
      <c r="F3" s="76" t="s">
        <v>28</v>
      </c>
      <c r="G3" s="130" t="s">
        <v>3</v>
      </c>
      <c r="H3" s="26" t="s">
        <v>4</v>
      </c>
      <c r="I3" s="38" t="s">
        <v>5</v>
      </c>
      <c r="J3" s="32" t="s">
        <v>23</v>
      </c>
      <c r="K3" s="55" t="s">
        <v>28</v>
      </c>
      <c r="L3" s="56" t="s">
        <v>3</v>
      </c>
      <c r="M3" s="26" t="s">
        <v>4</v>
      </c>
      <c r="N3" s="38" t="s">
        <v>5</v>
      </c>
      <c r="O3" s="32" t="s">
        <v>23</v>
      </c>
      <c r="P3" s="55" t="s">
        <v>28</v>
      </c>
      <c r="Q3" s="54" t="s">
        <v>16</v>
      </c>
      <c r="R3" s="26" t="s">
        <v>17</v>
      </c>
      <c r="S3" s="49" t="s">
        <v>18</v>
      </c>
      <c r="T3" s="50" t="s">
        <v>29</v>
      </c>
      <c r="U3" s="58" t="s">
        <v>33</v>
      </c>
      <c r="V3" s="16" t="s">
        <v>12</v>
      </c>
      <c r="W3" s="16" t="s">
        <v>13</v>
      </c>
      <c r="X3" s="16" t="s">
        <v>14</v>
      </c>
      <c r="Y3" s="16" t="s">
        <v>30</v>
      </c>
      <c r="Z3" s="16" t="s">
        <v>31</v>
      </c>
      <c r="AA3" s="60" t="s">
        <v>32</v>
      </c>
      <c r="AB3" s="16" t="s">
        <v>34</v>
      </c>
      <c r="AC3" s="16" t="s">
        <v>35</v>
      </c>
      <c r="AD3" s="16" t="s">
        <v>36</v>
      </c>
      <c r="AE3" s="60" t="s">
        <v>37</v>
      </c>
      <c r="AF3" s="155" t="s">
        <v>15</v>
      </c>
      <c r="AG3" s="158"/>
      <c r="AH3" s="158"/>
      <c r="AI3" s="158"/>
      <c r="AJ3" s="158"/>
      <c r="AK3" s="158"/>
      <c r="AL3" s="158"/>
      <c r="AM3" s="158"/>
      <c r="AN3" s="158"/>
      <c r="AO3" s="159"/>
    </row>
    <row r="4" spans="1:41">
      <c r="A4" s="19">
        <v>40816</v>
      </c>
      <c r="B4" s="20">
        <v>1.2569999999999999</v>
      </c>
      <c r="C4" s="20">
        <v>7.665</v>
      </c>
      <c r="D4" s="21">
        <v>1.3120000000000001</v>
      </c>
      <c r="E4" s="34">
        <v>2.11</v>
      </c>
      <c r="F4" s="35">
        <v>1.823</v>
      </c>
      <c r="G4" s="28"/>
      <c r="H4" s="28"/>
      <c r="I4" s="94"/>
      <c r="J4" s="28"/>
      <c r="K4" s="28"/>
      <c r="L4" s="48">
        <f>+AVERAGE(G5:G40)</f>
        <v>2.0085635999356269E-2</v>
      </c>
      <c r="M4" s="48">
        <f>+AVERAGE(H5:H40)</f>
        <v>-4.6766944505835135E-3</v>
      </c>
      <c r="N4" s="48">
        <f>+AVERAGE(I5:I40)</f>
        <v>2.297857820566768E-2</v>
      </c>
      <c r="O4" s="48">
        <f>+AVERAGE(J5:J40)</f>
        <v>6.0007103902868369E-3</v>
      </c>
      <c r="P4" s="48">
        <f>+AVERAGE(K5:K40)</f>
        <v>1.5150980920794825E-2</v>
      </c>
      <c r="Q4" s="36"/>
      <c r="R4" s="17"/>
      <c r="S4" s="17"/>
      <c r="T4" s="17"/>
      <c r="U4" s="17"/>
      <c r="AF4" s="62" t="s">
        <v>42</v>
      </c>
      <c r="AG4" s="62" t="s">
        <v>43</v>
      </c>
      <c r="AH4" s="63" t="s">
        <v>44</v>
      </c>
      <c r="AI4" s="64" t="s">
        <v>45</v>
      </c>
      <c r="AJ4" s="64" t="s">
        <v>46</v>
      </c>
      <c r="AK4" s="64" t="s">
        <v>47</v>
      </c>
      <c r="AL4" s="29" t="s">
        <v>48</v>
      </c>
      <c r="AM4" s="29" t="s">
        <v>49</v>
      </c>
      <c r="AN4" s="29" t="s">
        <v>50</v>
      </c>
      <c r="AO4" s="29" t="s">
        <v>51</v>
      </c>
    </row>
    <row r="5" spans="1:41" ht="15.75" thickBot="1">
      <c r="A5" s="3">
        <v>40847</v>
      </c>
      <c r="B5" s="4">
        <v>1.5189999999999999</v>
      </c>
      <c r="C5" s="4">
        <v>7.8650000000000002</v>
      </c>
      <c r="D5" s="5">
        <v>1.409</v>
      </c>
      <c r="E5" s="34">
        <v>2.12</v>
      </c>
      <c r="F5" s="35">
        <v>1.93</v>
      </c>
      <c r="G5" s="7">
        <f>+(B5-B4)/B4</f>
        <v>0.20843277645186956</v>
      </c>
      <c r="H5" s="7">
        <f t="shared" ref="H5:H40" si="0">(C5-C4)/C4</f>
        <v>2.6092628832354883E-2</v>
      </c>
      <c r="I5" s="9">
        <f t="shared" ref="I5:I40" si="1">(D5-D4)/D4</f>
        <v>7.3932926829268275E-2</v>
      </c>
      <c r="J5" s="37">
        <f t="shared" ref="J5:J40" si="2">(E5-E4)/E4</f>
        <v>4.7393364928911049E-3</v>
      </c>
      <c r="K5" s="7">
        <f t="shared" ref="K5:K40" si="3">(F5-F4)/F4</f>
        <v>5.8694459681843107E-2</v>
      </c>
      <c r="Q5" s="72">
        <f>+G5-$L$4</f>
        <v>0.18834714045251327</v>
      </c>
      <c r="R5" s="75">
        <f t="shared" ref="R5:R16" si="4">+H5-$M$4</f>
        <v>3.0769323282938396E-2</v>
      </c>
      <c r="S5" s="75">
        <f>+I5-$N$4</f>
        <v>5.0954348623600598E-2</v>
      </c>
      <c r="T5" s="75">
        <f t="shared" ref="T5:T40" si="5">+J5-$O$4</f>
        <v>-1.261373897395732E-3</v>
      </c>
      <c r="U5" s="15">
        <f t="shared" ref="U5:U40" si="6">+K5-$P$4</f>
        <v>4.3543478761048283E-2</v>
      </c>
      <c r="V5" s="70">
        <f>+Q5*R5</f>
        <v>5.7953140540003851E-3</v>
      </c>
      <c r="W5" s="70">
        <f>+Q5*S5</f>
        <v>9.5971058568756276E-3</v>
      </c>
      <c r="X5" s="71">
        <f>+R5*S5</f>
        <v>1.5678308254711139E-3</v>
      </c>
      <c r="Y5" s="70">
        <f t="shared" ref="Y5:Y40" si="7">+T5*Q5</f>
        <v>-2.3757616661592801E-4</v>
      </c>
      <c r="Z5" s="70">
        <f t="shared" ref="Z5:Z40" si="8">+T5*R5</f>
        <v>-3.8811621229629247E-5</v>
      </c>
      <c r="AA5" s="71">
        <f t="shared" ref="AA5:AA40" si="9">+T5*S5</f>
        <v>-6.427248531261194E-5</v>
      </c>
      <c r="AB5" s="70">
        <f t="shared" ref="AB5:AB40" si="10">+U5*Q5</f>
        <v>8.2012897099981892E-3</v>
      </c>
      <c r="AC5" s="70">
        <f t="shared" ref="AC5:AC40" si="11">+U5*R5</f>
        <v>1.3398033748624565E-3</v>
      </c>
      <c r="AD5" s="70">
        <f t="shared" ref="AD5:AD40" si="12">+U5*S5</f>
        <v>2.2187295970748024E-3</v>
      </c>
      <c r="AE5" s="70">
        <f t="shared" ref="AE5:AE40" si="13">+U5*T5</f>
        <v>-5.4924607510991753E-5</v>
      </c>
      <c r="AF5" s="77">
        <f t="shared" ref="AF5:AO5" si="14">+AVERAGE(V5:V40)</f>
        <v>7.1105370224621811E-4</v>
      </c>
      <c r="AG5" s="65">
        <f t="shared" si="14"/>
        <v>8.2035199750730547E-4</v>
      </c>
      <c r="AH5" s="65">
        <f t="shared" si="14"/>
        <v>3.6908549810595477E-4</v>
      </c>
      <c r="AI5" s="67">
        <f t="shared" si="14"/>
        <v>-4.8692770363961804E-5</v>
      </c>
      <c r="AJ5" s="67">
        <f t="shared" si="14"/>
        <v>-5.811948704836267E-5</v>
      </c>
      <c r="AK5" s="66">
        <f t="shared" si="14"/>
        <v>3.3184595326586337E-4</v>
      </c>
      <c r="AL5" s="68">
        <f t="shared" si="14"/>
        <v>1.7323632269337953E-3</v>
      </c>
      <c r="AM5" s="68">
        <f t="shared" si="14"/>
        <v>6.8300449605197128E-4</v>
      </c>
      <c r="AN5" s="68">
        <f t="shared" si="14"/>
        <v>1.7711011870924964E-3</v>
      </c>
      <c r="AO5" s="68">
        <f t="shared" si="14"/>
        <v>6.4882010992493107E-4</v>
      </c>
    </row>
    <row r="6" spans="1:41" ht="15.75" thickBot="1">
      <c r="A6" s="3">
        <v>40877</v>
      </c>
      <c r="B6" s="4">
        <v>1.3979999999999999</v>
      </c>
      <c r="C6" s="4">
        <v>6.8369999999999997</v>
      </c>
      <c r="D6" s="5">
        <v>1.2430000000000001</v>
      </c>
      <c r="E6" s="35">
        <v>2.0680000000000001</v>
      </c>
      <c r="F6" s="35">
        <v>1.706</v>
      </c>
      <c r="G6" s="8">
        <f t="shared" ref="G6:G40" si="15">(B6-B5)/B5</f>
        <v>-7.9657669519420674E-2</v>
      </c>
      <c r="H6" s="7">
        <f t="shared" si="0"/>
        <v>-0.13070565797838532</v>
      </c>
      <c r="I6" s="9">
        <f t="shared" si="1"/>
        <v>-0.11781405251951733</v>
      </c>
      <c r="J6" s="7">
        <f t="shared" si="2"/>
        <v>-2.4528301886792472E-2</v>
      </c>
      <c r="K6" s="7">
        <f t="shared" si="3"/>
        <v>-0.1160621761658031</v>
      </c>
      <c r="L6" s="158" t="s">
        <v>9</v>
      </c>
      <c r="M6" s="158"/>
      <c r="N6" s="158"/>
      <c r="O6" s="158"/>
      <c r="P6" s="159"/>
      <c r="Q6" s="73">
        <f t="shared" ref="Q6:Q40" si="16">+G6-$L$4</f>
        <v>-9.9743305518776942E-2</v>
      </c>
      <c r="R6" s="75">
        <f t="shared" si="4"/>
        <v>-0.1260289635278018</v>
      </c>
      <c r="S6" s="75">
        <f t="shared" ref="S6:S10" si="17">+I6-$N$4</f>
        <v>-0.14079263072518503</v>
      </c>
      <c r="T6" s="75">
        <f t="shared" si="5"/>
        <v>-3.0529012277079309E-2</v>
      </c>
      <c r="U6" s="15">
        <f t="shared" si="6"/>
        <v>-0.13121315708659792</v>
      </c>
      <c r="V6" s="70">
        <f>+Q6*R6</f>
        <v>1.2570545413368332E-2</v>
      </c>
      <c r="W6" s="70">
        <f>+Q6*S6</f>
        <v>1.4043122381214471E-2</v>
      </c>
      <c r="X6" s="71">
        <f t="shared" ref="X6:X40" si="18">+R6*S6</f>
        <v>1.7743949322647608E-2</v>
      </c>
      <c r="Y6" s="70">
        <f t="shared" si="7"/>
        <v>3.0450645987392137E-3</v>
      </c>
      <c r="Z6" s="70">
        <f t="shared" si="8"/>
        <v>3.8475397748078417E-3</v>
      </c>
      <c r="AA6" s="71">
        <f t="shared" si="9"/>
        <v>4.2982599519314673E-3</v>
      </c>
      <c r="AB6" s="70">
        <f t="shared" si="10"/>
        <v>1.3087634015371809E-2</v>
      </c>
      <c r="AC6" s="70">
        <f t="shared" si="11"/>
        <v>1.6536658188834576E-2</v>
      </c>
      <c r="AD6" s="70">
        <f t="shared" si="12"/>
        <v>1.8473845571979074E-2</v>
      </c>
      <c r="AE6" s="70">
        <f t="shared" si="13"/>
        <v>4.0058080836110838E-3</v>
      </c>
      <c r="AF6" s="14"/>
      <c r="AG6" s="14"/>
      <c r="AH6" s="14"/>
      <c r="AI6" s="14"/>
      <c r="AJ6" s="14"/>
      <c r="AK6" s="14"/>
      <c r="AL6" s="14"/>
      <c r="AM6" s="14"/>
    </row>
    <row r="7" spans="1:41" ht="15.75" thickBot="1">
      <c r="A7" s="3">
        <v>40908</v>
      </c>
      <c r="B7" s="4">
        <v>1.3979999999999999</v>
      </c>
      <c r="C7" s="4">
        <v>6.7880000000000003</v>
      </c>
      <c r="D7" s="5">
        <v>1.288</v>
      </c>
      <c r="E7" s="35">
        <v>2.0720000000000001</v>
      </c>
      <c r="F7" s="35">
        <v>1.595</v>
      </c>
      <c r="G7" s="8">
        <f t="shared" si="15"/>
        <v>0</v>
      </c>
      <c r="H7" s="7">
        <f t="shared" si="0"/>
        <v>-7.1668860611378516E-3</v>
      </c>
      <c r="I7" s="9">
        <f t="shared" si="1"/>
        <v>3.6202735317779504E-2</v>
      </c>
      <c r="J7" s="37">
        <f t="shared" si="2"/>
        <v>1.93423597678917E-3</v>
      </c>
      <c r="K7" s="7">
        <f t="shared" si="3"/>
        <v>-6.5064478311840562E-2</v>
      </c>
      <c r="L7" s="51" t="s">
        <v>3</v>
      </c>
      <c r="M7" s="39" t="s">
        <v>4</v>
      </c>
      <c r="N7" s="40" t="s">
        <v>5</v>
      </c>
      <c r="O7" s="41" t="s">
        <v>23</v>
      </c>
      <c r="P7" s="42" t="s">
        <v>28</v>
      </c>
      <c r="Q7" s="72">
        <f t="shared" si="16"/>
        <v>-2.0085635999356269E-2</v>
      </c>
      <c r="R7" s="75">
        <f t="shared" si="4"/>
        <v>-2.4901916105543381E-3</v>
      </c>
      <c r="S7" s="75">
        <f t="shared" si="17"/>
        <v>1.3224157112111824E-2</v>
      </c>
      <c r="T7" s="75">
        <f t="shared" si="5"/>
        <v>-4.0664744134976671E-3</v>
      </c>
      <c r="U7" s="15">
        <f t="shared" si="6"/>
        <v>-8.0215459232635386E-2</v>
      </c>
      <c r="V7" s="70">
        <f t="shared" ref="V7:V40" si="19">+Q7*R7</f>
        <v>5.0017082258245177E-5</v>
      </c>
      <c r="W7" s="70">
        <f t="shared" ref="W7:W40" si="20">+Q7*S7</f>
        <v>-2.6561560615217649E-4</v>
      </c>
      <c r="X7" s="71">
        <f t="shared" si="18"/>
        <v>-3.2930685097233343E-5</v>
      </c>
      <c r="Y7" s="70">
        <f t="shared" si="7"/>
        <v>8.1677724870209915E-5</v>
      </c>
      <c r="Z7" s="70">
        <f t="shared" si="8"/>
        <v>1.0126300469025763E-5</v>
      </c>
      <c r="AA7" s="71">
        <f t="shared" si="9"/>
        <v>-5.377569653647593E-5</v>
      </c>
      <c r="AB7" s="70">
        <f t="shared" si="10"/>
        <v>1.6111785156679166E-3</v>
      </c>
      <c r="AC7" s="70">
        <f t="shared" si="11"/>
        <v>1.9975186361787217E-4</v>
      </c>
      <c r="AD7" s="70">
        <f t="shared" si="12"/>
        <v>-1.0607818357125712E-3</v>
      </c>
      <c r="AE7" s="70">
        <f t="shared" si="13"/>
        <v>3.2619411253647702E-4</v>
      </c>
      <c r="AF7" s="14"/>
      <c r="AG7" s="14"/>
      <c r="AH7" s="14"/>
      <c r="AI7" s="14"/>
      <c r="AJ7" s="14"/>
      <c r="AK7" s="14"/>
      <c r="AL7" s="14"/>
      <c r="AM7" s="14"/>
    </row>
    <row r="8" spans="1:41" ht="15.75" thickBot="1">
      <c r="A8" s="3">
        <v>40939</v>
      </c>
      <c r="B8" s="4">
        <v>1.5880000000000001</v>
      </c>
      <c r="C8" s="4">
        <v>6.2149999999999999</v>
      </c>
      <c r="D8" s="5">
        <v>1.419</v>
      </c>
      <c r="E8" s="35">
        <v>2.161</v>
      </c>
      <c r="F8" s="35">
        <v>2.0609999999999999</v>
      </c>
      <c r="G8" s="8">
        <f t="shared" si="15"/>
        <v>0.1359084406294708</v>
      </c>
      <c r="H8" s="7">
        <f t="shared" si="0"/>
        <v>-8.4413671184443193E-2</v>
      </c>
      <c r="I8" s="9">
        <f t="shared" si="1"/>
        <v>0.10170807453416149</v>
      </c>
      <c r="J8" s="7">
        <f t="shared" si="2"/>
        <v>4.2953667953667937E-2</v>
      </c>
      <c r="K8" s="7">
        <f t="shared" si="3"/>
        <v>0.29216300940438872</v>
      </c>
      <c r="L8" s="52">
        <f>((1+G5)*(1+G6)*(1+G7)*(1+G8)*(1+G9)*(1+G10)*(1+G11)*(1+G12)*(1+G13)*(1+G14)*(1+G15)*(1+G16))-1</f>
        <v>0.56006364359586391</v>
      </c>
      <c r="M8" s="47">
        <f>((1+H5)*(1+H6)*(1+H7)*(1+H8)*(1+H9)*(1+H10)*(1+H11)*(1+H12)*(1+H13)*(1+H14)*(1+H15)*(1+H16))-1</f>
        <v>-0.193607305936073</v>
      </c>
      <c r="N8" s="47">
        <f>((1+I5)*(1+I6)*(1+I7)*(1+I8)*(1+I9)*(1+I10)*(1+I11)*(1+I12)*(1+I13)*(1+I14)*(1+I15)*(1+I16))-1</f>
        <v>3.9634146341463561E-2</v>
      </c>
      <c r="O8" s="47">
        <f>((1+J5)*(1+J6)*(1+J7)*(1+J8)*(1+J9)*(1+J10)*(1+J11)*(1+J12)*(1+J13)*(1+J14)*(1+J15)*(1+J16))-1</f>
        <v>7.0142180094786788E-2</v>
      </c>
      <c r="P8" s="47">
        <f>((1+K5)*(1+K6)*(1+K7)*(1+K8)*(1+K9)*(1+K10)*(1+K11)*(1+K12)*(1+K13)*(1+K14)*(1+K15)*(1+K16))-1</f>
        <v>1.1519473395501967E-2</v>
      </c>
      <c r="Q8" s="74">
        <f t="shared" si="16"/>
        <v>0.11582280463011453</v>
      </c>
      <c r="R8" s="75">
        <f t="shared" si="4"/>
        <v>-7.9736976733859682E-2</v>
      </c>
      <c r="S8" s="75">
        <f t="shared" si="17"/>
        <v>7.8729496328493812E-2</v>
      </c>
      <c r="T8" s="75">
        <f t="shared" si="5"/>
        <v>3.69529575633811E-2</v>
      </c>
      <c r="U8" s="15">
        <f t="shared" si="6"/>
        <v>0.27701202848359391</v>
      </c>
      <c r="V8" s="70">
        <f t="shared" si="19"/>
        <v>-9.2353602780418185E-3</v>
      </c>
      <c r="W8" s="70">
        <f t="shared" si="20"/>
        <v>9.1186710718824584E-3</v>
      </c>
      <c r="X8" s="71">
        <f>+R8*S8</f>
        <v>-6.2776520170136022E-3</v>
      </c>
      <c r="Y8" s="70">
        <f t="shared" si="7"/>
        <v>4.2799951843684025E-3</v>
      </c>
      <c r="Z8" s="70">
        <f t="shared" si="8"/>
        <v>-2.9465171174786228E-3</v>
      </c>
      <c r="AA8" s="71">
        <f t="shared" si="9"/>
        <v>2.9092877368131998E-3</v>
      </c>
      <c r="AB8" s="70">
        <f t="shared" si="10"/>
        <v>3.208431005524702E-2</v>
      </c>
      <c r="AC8" s="70">
        <f t="shared" si="11"/>
        <v>-2.2088101670195603E-2</v>
      </c>
      <c r="AD8" s="70">
        <f t="shared" si="12"/>
        <v>2.1809017479447728E-2</v>
      </c>
      <c r="AE8" s="71">
        <f t="shared" si="13"/>
        <v>1.0236413733100363E-2</v>
      </c>
      <c r="AF8" s="155" t="s">
        <v>19</v>
      </c>
      <c r="AG8" s="158"/>
      <c r="AH8" s="158"/>
      <c r="AI8" s="158"/>
      <c r="AJ8" s="158"/>
      <c r="AK8" s="158"/>
      <c r="AL8" s="158"/>
      <c r="AM8" s="158"/>
      <c r="AN8" s="158"/>
      <c r="AO8" s="159"/>
    </row>
    <row r="9" spans="1:41">
      <c r="A9" s="3">
        <v>40968</v>
      </c>
      <c r="B9" s="4">
        <v>1.63</v>
      </c>
      <c r="C9" s="4">
        <v>5.9180000000000001</v>
      </c>
      <c r="D9" s="5">
        <v>1.5469999999999999</v>
      </c>
      <c r="E9" s="35">
        <v>2.2440000000000002</v>
      </c>
      <c r="F9" s="35">
        <v>2.0539999999999998</v>
      </c>
      <c r="G9" s="8">
        <f t="shared" si="15"/>
        <v>2.6448362720402904E-2</v>
      </c>
      <c r="H9" s="7">
        <f t="shared" si="0"/>
        <v>-4.7787610619468977E-2</v>
      </c>
      <c r="I9" s="9">
        <f t="shared" si="1"/>
        <v>9.0204369274136637E-2</v>
      </c>
      <c r="J9" s="37">
        <f t="shared" si="2"/>
        <v>3.8408144377603044E-2</v>
      </c>
      <c r="K9" s="7">
        <f t="shared" si="3"/>
        <v>-3.3964095099466847E-3</v>
      </c>
      <c r="L9" s="52">
        <f>((1+G17)*(1+G18)*(1+G19)*(1+G20)*(1+G21)*(1+G22)*(1+G23)*(1+G24)*(1+G25)*(1+G26)*(1+G27)*(1+G28))-1</f>
        <v>0.27281998980112232</v>
      </c>
      <c r="M9" s="47">
        <f>((1+H17)*(1+H18)*(1+H19)*(1+H20)*(1+H21)*(1+H22)*(1+H23)*(1+H24)*(1+H25)*(1+H26)*(1+H27)*(1+H28))-1</f>
        <v>5.0153696812813342E-2</v>
      </c>
      <c r="N9" s="47">
        <f>((1+I17)*(1+I18)*(1+I19)*(1+I20)*(1+I21)*(1+I22)*(1+I23)*(1+I24)*(1+I25)*(1+I26)*(1+I27)*(1+I28))-1</f>
        <v>1.0263929618768319E-2</v>
      </c>
      <c r="O9" s="48">
        <f>((1+J17)*(1+J18)*(1+J19)*(1+J20)*(1+J21)*(1+J22)*(1+J23)*(1+J24)*(1+J25)*(1+J26)*(1+J27)*(1+J28))-1</f>
        <v>0.18644818423383436</v>
      </c>
      <c r="P9" s="48">
        <f>((1+K17)*(1+K18)*(1+K19)*(1+K20)*(1+K21)*(1+K22)*(1+K23)*(1+K24)*(1+K25)*(1+K26)*(1+K27)*(1+K28))-1</f>
        <v>0.1795010845986984</v>
      </c>
      <c r="Q9" s="72">
        <f t="shared" si="16"/>
        <v>6.3627267210466347E-3</v>
      </c>
      <c r="R9" s="75">
        <f t="shared" si="4"/>
        <v>-4.311091616888546E-2</v>
      </c>
      <c r="S9" s="75">
        <f t="shared" si="17"/>
        <v>6.722579106846896E-2</v>
      </c>
      <c r="T9" s="75">
        <f t="shared" si="5"/>
        <v>3.2407433987316207E-2</v>
      </c>
      <c r="U9" s="15">
        <f t="shared" si="6"/>
        <v>-1.8547390430741509E-2</v>
      </c>
      <c r="V9" s="70">
        <f t="shared" si="19"/>
        <v>-2.7430297827656894E-4</v>
      </c>
      <c r="W9" s="70">
        <f>+Q9*S9</f>
        <v>4.2773933717484567E-4</v>
      </c>
      <c r="X9" s="71">
        <f t="shared" si="18"/>
        <v>-2.8981654431397743E-3</v>
      </c>
      <c r="Y9" s="70">
        <f t="shared" si="7"/>
        <v>2.0619964619165171E-4</v>
      </c>
      <c r="Z9" s="70">
        <f t="shared" si="8"/>
        <v>-1.3971141698758784E-3</v>
      </c>
      <c r="AA9" s="71">
        <f t="shared" si="9"/>
        <v>2.1786153862965191E-3</v>
      </c>
      <c r="AB9" s="70">
        <f t="shared" si="10"/>
        <v>-1.1801197669936364E-4</v>
      </c>
      <c r="AC9" s="70">
        <f t="shared" si="11"/>
        <v>7.9959499401128554E-4</v>
      </c>
      <c r="AD9" s="70">
        <f t="shared" si="12"/>
        <v>-1.2468629939623491E-3</v>
      </c>
      <c r="AE9" s="70">
        <f t="shared" si="13"/>
        <v>-6.0107333102123574E-4</v>
      </c>
      <c r="AF9" s="61" t="s">
        <v>20</v>
      </c>
      <c r="AG9" s="17" t="s">
        <v>21</v>
      </c>
      <c r="AH9" s="22" t="s">
        <v>22</v>
      </c>
      <c r="AI9" s="17" t="s">
        <v>24</v>
      </c>
      <c r="AJ9" s="17" t="s">
        <v>25</v>
      </c>
      <c r="AK9" s="17" t="s">
        <v>26</v>
      </c>
      <c r="AL9" s="17" t="s">
        <v>38</v>
      </c>
      <c r="AM9" s="17" t="s">
        <v>39</v>
      </c>
      <c r="AN9" s="17" t="s">
        <v>40</v>
      </c>
      <c r="AO9" s="17" t="s">
        <v>41</v>
      </c>
    </row>
    <row r="10" spans="1:41">
      <c r="A10" s="3">
        <v>40999</v>
      </c>
      <c r="B10" s="4">
        <v>1.6879999999999999</v>
      </c>
      <c r="C10" s="4">
        <v>6.3010000000000002</v>
      </c>
      <c r="D10" s="5">
        <v>1.4670000000000001</v>
      </c>
      <c r="E10" s="34">
        <v>2.21</v>
      </c>
      <c r="F10" s="35">
        <v>1.9890000000000001</v>
      </c>
      <c r="G10" s="8">
        <f t="shared" si="15"/>
        <v>3.5582822085889601E-2</v>
      </c>
      <c r="H10" s="7">
        <f t="shared" si="0"/>
        <v>6.4717810070969925E-2</v>
      </c>
      <c r="I10" s="9">
        <f t="shared" si="1"/>
        <v>-5.1712992889463384E-2</v>
      </c>
      <c r="J10" s="7">
        <f t="shared" si="2"/>
        <v>-1.5151515151515263E-2</v>
      </c>
      <c r="K10" s="7">
        <f t="shared" si="3"/>
        <v>-3.1645569620253035E-2</v>
      </c>
      <c r="L10" s="52">
        <f>((1+G29)*(1+G30)*(1+G31)*(1+G32)*(1+G33)*(1+G34)*(1+G35)*(1+G36)*(1+G37)*(1+G38)*(1+G39)*(1+G40))-1</f>
        <v>-2.2035256410256721E-2</v>
      </c>
      <c r="M10" s="47">
        <f>((1+H29)*(1+H30)*(1+H31)*(1+H32)*(1+H33)*(1+H34)*(1+H35)*(1+H36)*(1+H37)*(1+H38)*(1+H39)*(1+H40))-1</f>
        <v>-5.3150516099214618E-2</v>
      </c>
      <c r="N10" s="47">
        <f>((1+I29)*(1+I30)*(1+I31)*(1+I32)*(1+I33)*(1+I34)*(1+I35)*(1+I36)*(1+I37)*(1+I38)*(1+I39)*(1+I40))-1</f>
        <v>0.97677793904209054</v>
      </c>
      <c r="O10" s="47">
        <f>((1+J29)*(1+J30)*(1+J31)*(1+J32)*(1+J33)*(1+J34)*(1+J35)*(1+J36)*(1+J37)*(1+J38)*(1+J39)*(1+J40))-1</f>
        <v>-4.255319148936143E-2</v>
      </c>
      <c r="P10" s="47">
        <f>((1+K29)*(1+K30)*(1+K31)*(1+K32)*(1+K33)*(1+K34)*(1+K35)*(1+K36)*(1+K37)*(1+K38)*(1+K39)*(1+K40))-1</f>
        <v>0.33333333333333304</v>
      </c>
      <c r="Q10" s="74">
        <f t="shared" si="16"/>
        <v>1.5497186086533332E-2</v>
      </c>
      <c r="R10" s="75">
        <f t="shared" si="4"/>
        <v>6.9394504521553435E-2</v>
      </c>
      <c r="S10" s="75">
        <f t="shared" si="17"/>
        <v>-7.4691571095131068E-2</v>
      </c>
      <c r="T10" s="75">
        <f t="shared" si="5"/>
        <v>-2.11522255418021E-2</v>
      </c>
      <c r="U10" s="15">
        <f t="shared" si="6"/>
        <v>-4.6796550541047859E-2</v>
      </c>
      <c r="V10" s="70">
        <f t="shared" si="19"/>
        <v>1.0754195499532923E-3</v>
      </c>
      <c r="W10" s="70">
        <f>+Q10*S10</f>
        <v>-1.1575091763567804E-3</v>
      </c>
      <c r="X10" s="71">
        <f t="shared" si="18"/>
        <v>-5.1831845680830029E-3</v>
      </c>
      <c r="Y10" s="70">
        <f t="shared" si="7"/>
        <v>-3.2779997536563048E-4</v>
      </c>
      <c r="Z10" s="70">
        <f t="shared" si="8"/>
        <v>-1.4678482110015039E-3</v>
      </c>
      <c r="AA10" s="71">
        <f t="shared" si="9"/>
        <v>1.5798929578757588E-3</v>
      </c>
      <c r="AB10" s="70">
        <f t="shared" si="10"/>
        <v>-7.2521485194248071E-4</v>
      </c>
      <c r="AC10" s="70">
        <f t="shared" si="11"/>
        <v>-3.2474234381138496E-3</v>
      </c>
      <c r="AD10" s="70">
        <f t="shared" si="12"/>
        <v>3.4953078817435705E-3</v>
      </c>
      <c r="AE10" s="70">
        <f t="shared" si="13"/>
        <v>9.8985119162258535E-4</v>
      </c>
      <c r="AF10" s="57">
        <f>+AF5/(L18*M18)</f>
        <v>0.23159636317853644</v>
      </c>
      <c r="AG10" s="1">
        <f>+AG5/(L18*N18)</f>
        <v>0.19634801499737467</v>
      </c>
      <c r="AH10" s="6">
        <f>+AH5/(N18*M18)</f>
        <v>9.3161519413391181E-2</v>
      </c>
      <c r="AI10" s="1">
        <f>+AI5/(L18*O18)</f>
        <v>-2.5288422269772057E-2</v>
      </c>
      <c r="AJ10" s="1">
        <f>+AJ5/(O18*M18)</f>
        <v>-3.183188297237196E-2</v>
      </c>
      <c r="AK10" s="1">
        <f>+AK5/(O18*N18)</f>
        <v>0.13355926632965695</v>
      </c>
      <c r="AL10" s="1">
        <f>+AL5/(P18*L18)</f>
        <v>0.43805240484069119</v>
      </c>
      <c r="AM10" s="1">
        <f>+AM5/(P18*M18)</f>
        <v>0.18213523963044406</v>
      </c>
      <c r="AN10" s="1">
        <f>+AN5/(P18*N18)</f>
        <v>0.34706493272324856</v>
      </c>
      <c r="AO10" s="1">
        <f>+AO5/(P18*O18)</f>
        <v>0.27588153792749653</v>
      </c>
    </row>
    <row r="11" spans="1:41" ht="15.75" thickBot="1">
      <c r="A11" s="3">
        <v>41029</v>
      </c>
      <c r="B11" s="4">
        <v>1.6950000000000001</v>
      </c>
      <c r="C11" s="4">
        <v>6.6120000000000001</v>
      </c>
      <c r="D11" s="5">
        <v>1.381</v>
      </c>
      <c r="E11" s="35">
        <v>2.234</v>
      </c>
      <c r="F11" s="35">
        <v>1.913</v>
      </c>
      <c r="G11" s="8">
        <f t="shared" si="15"/>
        <v>4.1469194312796906E-3</v>
      </c>
      <c r="H11" s="7">
        <f t="shared" si="0"/>
        <v>4.9357244881764788E-2</v>
      </c>
      <c r="I11" s="9">
        <f t="shared" si="1"/>
        <v>-5.8623040218132291E-2</v>
      </c>
      <c r="J11" s="37">
        <f t="shared" si="2"/>
        <v>1.085972850678734E-2</v>
      </c>
      <c r="K11" s="7">
        <f t="shared" si="3"/>
        <v>-3.8210155857214712E-2</v>
      </c>
      <c r="Q11" s="72">
        <f t="shared" si="16"/>
        <v>-1.5938716568076577E-2</v>
      </c>
      <c r="R11" s="75">
        <f t="shared" si="4"/>
        <v>5.4033939332348305E-2</v>
      </c>
      <c r="S11" s="75">
        <f t="shared" ref="S11:S40" si="21">+I11-$N$4</f>
        <v>-8.1601618423799968E-2</v>
      </c>
      <c r="T11" s="75">
        <f t="shared" si="5"/>
        <v>4.8590181165005034E-3</v>
      </c>
      <c r="U11" s="15">
        <f t="shared" si="6"/>
        <v>-5.3361136778009535E-2</v>
      </c>
      <c r="V11" s="70">
        <f t="shared" si="19"/>
        <v>-8.6123164407494459E-4</v>
      </c>
      <c r="W11" s="70">
        <f t="shared" si="20"/>
        <v>1.3006250675532834E-3</v>
      </c>
      <c r="X11" s="70">
        <f>+R11*S11</f>
        <v>-4.4092568993330432E-3</v>
      </c>
      <c r="Y11" s="70">
        <f t="shared" si="7"/>
        <v>-7.7446512558050816E-5</v>
      </c>
      <c r="Z11" s="70">
        <f t="shared" si="8"/>
        <v>2.6255189012176951E-4</v>
      </c>
      <c r="AA11" s="71">
        <f t="shared" si="9"/>
        <v>-3.965037422570053E-4</v>
      </c>
      <c r="AB11" s="70">
        <f t="shared" si="10"/>
        <v>8.5050803485506093E-4</v>
      </c>
      <c r="AC11" s="70">
        <f t="shared" si="11"/>
        <v>-2.8833124273681069E-3</v>
      </c>
      <c r="AD11" s="70">
        <f t="shared" si="12"/>
        <v>4.3543551220193329E-3</v>
      </c>
      <c r="AE11" s="70">
        <f t="shared" si="13"/>
        <v>-2.5928273032140963E-4</v>
      </c>
      <c r="AL11" s="14"/>
      <c r="AM11" s="14"/>
    </row>
    <row r="12" spans="1:41" ht="15.75" thickBot="1">
      <c r="A12" s="3">
        <v>41060</v>
      </c>
      <c r="B12" s="4">
        <v>1.7609999999999999</v>
      </c>
      <c r="C12" s="4">
        <v>6.008</v>
      </c>
      <c r="D12" s="5">
        <v>1.4259999999999999</v>
      </c>
      <c r="E12" s="35">
        <v>2.1989999999999998</v>
      </c>
      <c r="F12" s="35">
        <v>1.833</v>
      </c>
      <c r="G12" s="8">
        <f t="shared" si="15"/>
        <v>3.8938053097345035E-2</v>
      </c>
      <c r="H12" s="7">
        <f t="shared" si="0"/>
        <v>-9.1349062310949802E-2</v>
      </c>
      <c r="I12" s="9">
        <f t="shared" si="1"/>
        <v>3.2585083272990534E-2</v>
      </c>
      <c r="J12" s="7">
        <f t="shared" si="2"/>
        <v>-1.5666965085049302E-2</v>
      </c>
      <c r="K12" s="7">
        <f t="shared" si="3"/>
        <v>-4.1819132253005785E-2</v>
      </c>
      <c r="L12" s="158" t="s">
        <v>10</v>
      </c>
      <c r="M12" s="158"/>
      <c r="N12" s="158"/>
      <c r="O12" s="158"/>
      <c r="P12" s="159"/>
      <c r="Q12" s="73">
        <f t="shared" si="16"/>
        <v>1.8852417097988766E-2</v>
      </c>
      <c r="R12" s="75">
        <f t="shared" si="4"/>
        <v>-8.6672367860366292E-2</v>
      </c>
      <c r="S12" s="75">
        <f t="shared" si="21"/>
        <v>9.6065050673228534E-3</v>
      </c>
      <c r="T12" s="75">
        <f t="shared" si="5"/>
        <v>-2.1667675475336139E-2</v>
      </c>
      <c r="U12" s="15">
        <f t="shared" si="6"/>
        <v>-5.6970113173800609E-2</v>
      </c>
      <c r="V12" s="70">
        <f t="shared" si="19"/>
        <v>-1.6339836297739414E-3</v>
      </c>
      <c r="W12" s="70">
        <f t="shared" si="20"/>
        <v>1.811058403831131E-4</v>
      </c>
      <c r="X12" s="70">
        <f t="shared" si="18"/>
        <v>-8.326185410474792E-4</v>
      </c>
      <c r="Y12" s="70">
        <f t="shared" si="7"/>
        <v>-4.0848805560489892E-4</v>
      </c>
      <c r="Z12" s="70">
        <f t="shared" si="8"/>
        <v>1.877988739477371E-3</v>
      </c>
      <c r="AA12" s="71">
        <f t="shared" si="9"/>
        <v>-2.0815063425092374E-4</v>
      </c>
      <c r="AB12" s="70">
        <f t="shared" si="10"/>
        <v>-1.0740243356721136E-3</v>
      </c>
      <c r="AC12" s="70">
        <f t="shared" si="11"/>
        <v>4.937734606046346E-3</v>
      </c>
      <c r="AD12" s="70">
        <f t="shared" si="12"/>
        <v>-5.4728368089007194E-4</v>
      </c>
      <c r="AE12" s="70">
        <f t="shared" si="13"/>
        <v>1.2344099240430837E-3</v>
      </c>
      <c r="AL12" s="14"/>
      <c r="AM12" s="14"/>
    </row>
    <row r="13" spans="1:41">
      <c r="A13" s="3">
        <v>41090</v>
      </c>
      <c r="B13" s="4">
        <v>1.744</v>
      </c>
      <c r="C13" s="4">
        <v>6.181</v>
      </c>
      <c r="D13" s="5">
        <v>1.423</v>
      </c>
      <c r="E13" s="35">
        <v>2.1989999999999998</v>
      </c>
      <c r="F13" s="35">
        <v>1.8160000000000001</v>
      </c>
      <c r="G13" s="8">
        <f t="shared" si="15"/>
        <v>-9.6536059057353244E-3</v>
      </c>
      <c r="H13" s="7">
        <f t="shared" si="0"/>
        <v>2.8794940079893482E-2</v>
      </c>
      <c r="I13" s="9">
        <f t="shared" si="1"/>
        <v>-2.1037868162692088E-3</v>
      </c>
      <c r="J13" s="37">
        <f t="shared" si="2"/>
        <v>0</v>
      </c>
      <c r="K13" s="7">
        <f t="shared" si="3"/>
        <v>-9.2744135297326263E-3</v>
      </c>
      <c r="L13" s="53" t="s">
        <v>3</v>
      </c>
      <c r="M13" s="43" t="s">
        <v>4</v>
      </c>
      <c r="N13" s="44" t="s">
        <v>5</v>
      </c>
      <c r="O13" s="45" t="s">
        <v>23</v>
      </c>
      <c r="P13" s="46" t="s">
        <v>28</v>
      </c>
      <c r="Q13" s="72">
        <f t="shared" si="16"/>
        <v>-2.9739241905091592E-2</v>
      </c>
      <c r="R13" s="75">
        <f t="shared" si="4"/>
        <v>3.3471634530476996E-2</v>
      </c>
      <c r="S13" s="75">
        <f t="shared" si="21"/>
        <v>-2.5082365021936889E-2</v>
      </c>
      <c r="T13" s="75">
        <f t="shared" si="5"/>
        <v>-6.0007103902868369E-3</v>
      </c>
      <c r="U13" s="15">
        <f t="shared" si="6"/>
        <v>-2.4425394450527452E-2</v>
      </c>
      <c r="V13" s="70">
        <f t="shared" si="19"/>
        <v>-9.9542103626067222E-4</v>
      </c>
      <c r="W13" s="70">
        <f t="shared" si="20"/>
        <v>7.4593052093918915E-4</v>
      </c>
      <c r="X13" s="70">
        <f t="shared" si="18"/>
        <v>-8.3954775517429111E-4</v>
      </c>
      <c r="Y13" s="70">
        <f t="shared" si="7"/>
        <v>1.7845657789913682E-4</v>
      </c>
      <c r="Z13" s="70">
        <f t="shared" si="8"/>
        <v>-2.0085358510691699E-4</v>
      </c>
      <c r="AA13" s="71">
        <f t="shared" si="9"/>
        <v>1.5051200840010383E-4</v>
      </c>
      <c r="AB13" s="70">
        <f t="shared" si="10"/>
        <v>7.2639271419151763E-4</v>
      </c>
      <c r="AC13" s="70">
        <f t="shared" si="11"/>
        <v>-8.1755787631079585E-4</v>
      </c>
      <c r="AD13" s="70">
        <f t="shared" si="12"/>
        <v>6.1264665941292119E-4</v>
      </c>
      <c r="AE13" s="70">
        <f t="shared" si="13"/>
        <v>1.4656971826613452E-4</v>
      </c>
      <c r="AL13" s="14"/>
      <c r="AM13" s="14"/>
    </row>
    <row r="14" spans="1:41">
      <c r="A14" s="3">
        <v>41121</v>
      </c>
      <c r="B14" s="4">
        <v>1.9159999999999999</v>
      </c>
      <c r="C14" s="4">
        <v>6.319</v>
      </c>
      <c r="D14" s="5">
        <v>1.45</v>
      </c>
      <c r="E14" s="35">
        <v>2.282</v>
      </c>
      <c r="F14" s="35">
        <v>1.9370000000000001</v>
      </c>
      <c r="G14" s="8">
        <f t="shared" si="15"/>
        <v>9.8623853211009138E-2</v>
      </c>
      <c r="H14" s="7">
        <f t="shared" si="0"/>
        <v>2.2326484387639525E-2</v>
      </c>
      <c r="I14" s="9">
        <f t="shared" si="1"/>
        <v>1.8973998594518562E-2</v>
      </c>
      <c r="J14" s="7">
        <f t="shared" si="2"/>
        <v>3.7744429286039195E-2</v>
      </c>
      <c r="K14" s="7">
        <f t="shared" si="3"/>
        <v>6.6629955947136554E-2</v>
      </c>
      <c r="L14" s="52">
        <f>(L8+L9+L10)/3</f>
        <v>0.27028279232890984</v>
      </c>
      <c r="M14" s="47">
        <f>(M8+M9+M10)/3</f>
        <v>-6.5534708407491427E-2</v>
      </c>
      <c r="N14" s="47">
        <f>(N8+N9+N10)/3</f>
        <v>0.34222533833410745</v>
      </c>
      <c r="O14" s="47">
        <f>(O8+O9+O10)/3</f>
        <v>7.1345724279753234E-2</v>
      </c>
      <c r="P14" s="47">
        <f>(P8+P9+P10)/3</f>
        <v>0.17478463044251114</v>
      </c>
      <c r="Q14" s="74">
        <f t="shared" si="16"/>
        <v>7.8538217211652869E-2</v>
      </c>
      <c r="R14" s="75">
        <f t="shared" si="4"/>
        <v>2.7003178838223039E-2</v>
      </c>
      <c r="S14" s="75">
        <f t="shared" si="21"/>
        <v>-4.0045796111491186E-3</v>
      </c>
      <c r="T14" s="75">
        <f t="shared" si="5"/>
        <v>3.1743718895752358E-2</v>
      </c>
      <c r="U14" s="15">
        <f t="shared" si="6"/>
        <v>5.1478975026341731E-2</v>
      </c>
      <c r="V14" s="70">
        <f t="shared" si="19"/>
        <v>2.1207815250014693E-3</v>
      </c>
      <c r="W14" s="70">
        <f t="shared" si="20"/>
        <v>-3.1451254334178587E-4</v>
      </c>
      <c r="X14" s="70">
        <f t="shared" si="18"/>
        <v>-1.0813637941176132E-4</v>
      </c>
      <c r="Y14" s="70">
        <f t="shared" si="7"/>
        <v>2.4930950897402481E-3</v>
      </c>
      <c r="Z14" s="70">
        <f t="shared" si="8"/>
        <v>8.5718131833228094E-4</v>
      </c>
      <c r="AA14" s="71">
        <f t="shared" si="9"/>
        <v>-1.271202494719789E-4</v>
      </c>
      <c r="AB14" s="70">
        <f t="shared" si="10"/>
        <v>4.0430669224520805E-3</v>
      </c>
      <c r="AC14" s="70">
        <f t="shared" si="11"/>
        <v>1.3900959690447234E-3</v>
      </c>
      <c r="AD14" s="70">
        <f t="shared" si="12"/>
        <v>-2.0615165379334275E-4</v>
      </c>
      <c r="AE14" s="70">
        <f t="shared" si="13"/>
        <v>1.6341341122776477E-3</v>
      </c>
      <c r="AL14" s="14"/>
      <c r="AM14" s="14"/>
    </row>
    <row r="15" spans="1:41" ht="15.75" thickBot="1">
      <c r="A15" s="3">
        <v>41152</v>
      </c>
      <c r="B15" s="4">
        <v>2.0030000000000001</v>
      </c>
      <c r="C15" s="4">
        <v>6.3879999999999999</v>
      </c>
      <c r="D15" s="5">
        <v>1.4159999999999999</v>
      </c>
      <c r="E15" s="35">
        <v>2.2789999999999999</v>
      </c>
      <c r="F15" s="35">
        <v>1.92</v>
      </c>
      <c r="G15" s="8">
        <f t="shared" si="15"/>
        <v>4.5407098121085697E-2</v>
      </c>
      <c r="H15" s="7">
        <f t="shared" si="0"/>
        <v>1.0919449279949351E-2</v>
      </c>
      <c r="I15" s="9">
        <f t="shared" si="1"/>
        <v>-2.3448275862068987E-2</v>
      </c>
      <c r="J15" s="37">
        <f t="shared" si="2"/>
        <v>-1.3146362839614872E-3</v>
      </c>
      <c r="K15" s="7">
        <f t="shared" si="3"/>
        <v>-8.7764584408880353E-3</v>
      </c>
      <c r="Q15" s="72">
        <f t="shared" si="16"/>
        <v>2.5321462121729428E-2</v>
      </c>
      <c r="R15" s="75">
        <f t="shared" si="4"/>
        <v>1.5596143730532865E-2</v>
      </c>
      <c r="S15" s="75">
        <f t="shared" si="21"/>
        <v>-4.6426854067736667E-2</v>
      </c>
      <c r="T15" s="75">
        <f t="shared" si="5"/>
        <v>-7.3153466742483242E-3</v>
      </c>
      <c r="U15" s="15">
        <f t="shared" si="6"/>
        <v>-2.3927439361682859E-2</v>
      </c>
      <c r="V15" s="70">
        <f t="shared" si="19"/>
        <v>3.9491716271773582E-4</v>
      </c>
      <c r="W15" s="70">
        <f>+Q15*S15</f>
        <v>-1.1755958267072539E-3</v>
      </c>
      <c r="X15" s="70">
        <f t="shared" si="18"/>
        <v>-7.240798889968955E-4</v>
      </c>
      <c r="Y15" s="70">
        <f t="shared" si="7"/>
        <v>-1.852352737192983E-4</v>
      </c>
      <c r="Z15" s="70">
        <f t="shared" si="8"/>
        <v>-1.1409119817025244E-4</v>
      </c>
      <c r="AA15" s="71">
        <f t="shared" si="9"/>
        <v>3.396285325002297E-4</v>
      </c>
      <c r="AB15" s="70">
        <f t="shared" si="10"/>
        <v>-6.0587774946683028E-4</v>
      </c>
      <c r="AC15" s="70">
        <f t="shared" si="11"/>
        <v>-3.7317578338841539E-4</v>
      </c>
      <c r="AD15" s="70">
        <f t="shared" si="12"/>
        <v>1.1108757354594684E-3</v>
      </c>
      <c r="AE15" s="70">
        <f t="shared" si="13"/>
        <v>1.7503751395776514E-4</v>
      </c>
      <c r="AL15" s="14"/>
      <c r="AM15" s="14"/>
    </row>
    <row r="16" spans="1:41" ht="15.75" thickBot="1">
      <c r="A16" s="2">
        <v>41182</v>
      </c>
      <c r="B16" s="4">
        <v>1.9610000000000001</v>
      </c>
      <c r="C16" s="4">
        <v>6.181</v>
      </c>
      <c r="D16" s="5">
        <v>1.3640000000000001</v>
      </c>
      <c r="E16" s="35">
        <v>2.258</v>
      </c>
      <c r="F16" s="35">
        <v>1.8440000000000001</v>
      </c>
      <c r="G16" s="8">
        <f t="shared" si="15"/>
        <v>-2.0968547179231172E-2</v>
      </c>
      <c r="H16" s="7">
        <f t="shared" si="0"/>
        <v>-3.2404508453350009E-2</v>
      </c>
      <c r="I16" s="9">
        <f t="shared" si="1"/>
        <v>-3.6723163841807786E-2</v>
      </c>
      <c r="J16" s="7">
        <f t="shared" si="2"/>
        <v>-9.2145677928915787E-3</v>
      </c>
      <c r="K16" s="7">
        <f t="shared" si="3"/>
        <v>-3.9583333333333255E-2</v>
      </c>
      <c r="L16" s="158" t="s">
        <v>68</v>
      </c>
      <c r="M16" s="158"/>
      <c r="N16" s="158"/>
      <c r="O16" s="158"/>
      <c r="P16" s="159"/>
      <c r="Q16" s="73">
        <f t="shared" si="16"/>
        <v>-4.1054183178587444E-2</v>
      </c>
      <c r="R16" s="75">
        <f t="shared" si="4"/>
        <v>-2.7727814002766495E-2</v>
      </c>
      <c r="S16" s="75">
        <f t="shared" si="21"/>
        <v>-5.970174204747547E-2</v>
      </c>
      <c r="T16" s="75">
        <f t="shared" si="5"/>
        <v>-1.5215278183178416E-2</v>
      </c>
      <c r="U16" s="15">
        <f t="shared" si="6"/>
        <v>-5.4734314254128079E-2</v>
      </c>
      <c r="V16" s="70">
        <f t="shared" si="19"/>
        <v>1.1383427552113777E-3</v>
      </c>
      <c r="W16" s="70">
        <f>+Q16*S16</f>
        <v>2.4510062540978343E-3</v>
      </c>
      <c r="X16" s="70">
        <f>+R16*S16</f>
        <v>1.6553987991335436E-3</v>
      </c>
      <c r="Y16" s="70">
        <f t="shared" si="7"/>
        <v>6.246508176453718E-4</v>
      </c>
      <c r="Z16" s="70">
        <f t="shared" si="8"/>
        <v>4.2188640346352204E-4</v>
      </c>
      <c r="AA16" s="71">
        <f t="shared" si="9"/>
        <v>9.0837861327269895E-4</v>
      </c>
      <c r="AB16" s="70">
        <f t="shared" si="10"/>
        <v>2.2470725635433441E-3</v>
      </c>
      <c r="AC16" s="70">
        <f t="shared" si="11"/>
        <v>1.5176628852074344E-3</v>
      </c>
      <c r="AD16" s="70">
        <f t="shared" si="12"/>
        <v>3.2677339107454145E-3</v>
      </c>
      <c r="AE16" s="70">
        <f t="shared" si="13"/>
        <v>8.327978175420663E-4</v>
      </c>
      <c r="AL16" s="14"/>
      <c r="AM16" s="14"/>
    </row>
    <row r="17" spans="1:39">
      <c r="A17" s="3">
        <v>41213</v>
      </c>
      <c r="B17" s="4">
        <v>1.9470000000000001</v>
      </c>
      <c r="C17" s="4">
        <v>6.1109999999999998</v>
      </c>
      <c r="D17" s="5">
        <v>1.381</v>
      </c>
      <c r="E17" s="35">
        <v>2.3380000000000001</v>
      </c>
      <c r="F17" s="35">
        <v>1.865</v>
      </c>
      <c r="G17" s="8">
        <f t="shared" si="15"/>
        <v>-7.1392146863845036E-3</v>
      </c>
      <c r="H17" s="7">
        <f t="shared" si="0"/>
        <v>-1.1325028312570828E-2</v>
      </c>
      <c r="I17" s="9">
        <f t="shared" si="1"/>
        <v>1.2463343108504327E-2</v>
      </c>
      <c r="J17" s="37">
        <f t="shared" si="2"/>
        <v>3.5429583702391527E-2</v>
      </c>
      <c r="K17" s="7">
        <f t="shared" si="3"/>
        <v>1.1388286334056348E-2</v>
      </c>
      <c r="L17" s="53" t="s">
        <v>3</v>
      </c>
      <c r="M17" s="43" t="s">
        <v>4</v>
      </c>
      <c r="N17" s="44" t="s">
        <v>5</v>
      </c>
      <c r="O17" s="45" t="s">
        <v>23</v>
      </c>
      <c r="P17" s="46" t="s">
        <v>28</v>
      </c>
      <c r="Q17" s="72">
        <f t="shared" si="16"/>
        <v>-2.7224850685740772E-2</v>
      </c>
      <c r="R17" s="75">
        <f t="shared" ref="R17:R40" si="22">+H17-$M$4</f>
        <v>-6.6483338619873142E-3</v>
      </c>
      <c r="S17" s="75">
        <f t="shared" si="21"/>
        <v>-1.0515235097163353E-2</v>
      </c>
      <c r="T17" s="75">
        <f t="shared" si="5"/>
        <v>2.9428873312104691E-2</v>
      </c>
      <c r="U17" s="15">
        <f t="shared" si="6"/>
        <v>-3.7626945867384777E-3</v>
      </c>
      <c r="V17" s="70">
        <f t="shared" si="19"/>
        <v>1.8099989670155892E-4</v>
      </c>
      <c r="W17" s="70">
        <f t="shared" si="20"/>
        <v>2.8627570544573314E-4</v>
      </c>
      <c r="X17" s="70">
        <f t="shared" si="18"/>
        <v>6.9908793563228593E-5</v>
      </c>
      <c r="Y17" s="70">
        <f t="shared" si="7"/>
        <v>-8.0119668177163167E-4</v>
      </c>
      <c r="Z17" s="70">
        <f t="shared" si="8"/>
        <v>-1.9565297496100038E-4</v>
      </c>
      <c r="AA17" s="71">
        <f t="shared" si="9"/>
        <v>-3.0945152152141717E-4</v>
      </c>
      <c r="AB17" s="70">
        <f t="shared" si="10"/>
        <v>1.0243879830000013E-4</v>
      </c>
      <c r="AC17" s="70">
        <f t="shared" si="11"/>
        <v>2.5015649833329786E-5</v>
      </c>
      <c r="AD17" s="70">
        <f t="shared" si="12"/>
        <v>3.9565618178379001E-5</v>
      </c>
      <c r="AE17" s="70">
        <f t="shared" si="13"/>
        <v>-1.1073186230526877E-4</v>
      </c>
      <c r="AL17" s="14"/>
      <c r="AM17" s="14"/>
    </row>
    <row r="18" spans="1:39">
      <c r="A18" s="3">
        <v>41243</v>
      </c>
      <c r="B18" s="4">
        <v>1.982</v>
      </c>
      <c r="C18" s="4">
        <v>6.008</v>
      </c>
      <c r="D18" s="5">
        <v>1.343</v>
      </c>
      <c r="E18" s="34">
        <v>2.5</v>
      </c>
      <c r="F18" s="35">
        <v>1.899</v>
      </c>
      <c r="G18" s="8">
        <f t="shared" si="15"/>
        <v>1.7976373908577255E-2</v>
      </c>
      <c r="H18" s="7">
        <f t="shared" si="0"/>
        <v>-1.6854851906398259E-2</v>
      </c>
      <c r="I18" s="9">
        <f t="shared" si="1"/>
        <v>-2.7516292541636518E-2</v>
      </c>
      <c r="J18" s="7">
        <f t="shared" si="2"/>
        <v>6.928999144568003E-2</v>
      </c>
      <c r="K18" s="7">
        <f t="shared" si="3"/>
        <v>1.8230563002680982E-2</v>
      </c>
      <c r="L18" s="97">
        <f>STDEV(G5:G40)</f>
        <v>5.6901928625894029E-2</v>
      </c>
      <c r="M18" s="98">
        <f>STDEV(H5:H40)</f>
        <v>5.3956488778799147E-2</v>
      </c>
      <c r="N18" s="98">
        <f>STDEV(I5:I40)</f>
        <v>7.3425470529070447E-2</v>
      </c>
      <c r="O18" s="98">
        <f>STDEV(J5:J40)</f>
        <v>3.3838863064924937E-2</v>
      </c>
      <c r="P18" s="98">
        <f>STDEV(K5:K40)</f>
        <v>6.9500175440953271E-2</v>
      </c>
      <c r="Q18" s="74">
        <f t="shared" si="16"/>
        <v>-2.1092620907790134E-3</v>
      </c>
      <c r="R18" s="75">
        <f t="shared" si="22"/>
        <v>-1.2178157455814746E-2</v>
      </c>
      <c r="S18" s="75">
        <f t="shared" si="21"/>
        <v>-5.0494870747304202E-2</v>
      </c>
      <c r="T18" s="75">
        <f t="shared" si="5"/>
        <v>6.3289281055393193E-2</v>
      </c>
      <c r="U18" s="15">
        <f t="shared" si="6"/>
        <v>3.0795820818861567E-3</v>
      </c>
      <c r="V18" s="70">
        <f t="shared" si="19"/>
        <v>2.568692585708784E-5</v>
      </c>
      <c r="W18" s="70">
        <f t="shared" si="20"/>
        <v>1.0650691664607491E-4</v>
      </c>
      <c r="X18" s="70">
        <f t="shared" si="18"/>
        <v>6.1493448667168454E-4</v>
      </c>
      <c r="Y18" s="70">
        <f t="shared" si="7"/>
        <v>-1.3349368128279926E-4</v>
      </c>
      <c r="Z18" s="70">
        <f t="shared" si="8"/>
        <v>-7.7074682995789158E-4</v>
      </c>
      <c r="AA18" s="71">
        <f t="shared" si="9"/>
        <v>-3.1957840665818877E-3</v>
      </c>
      <c r="AB18" s="70">
        <f t="shared" si="10"/>
        <v>-6.4956457407647814E-6</v>
      </c>
      <c r="AC18" s="70">
        <f t="shared" si="11"/>
        <v>-3.7503635491315397E-5</v>
      </c>
      <c r="AD18" s="70">
        <f t="shared" si="12"/>
        <v>-1.5550309918055546E-4</v>
      </c>
      <c r="AE18" s="70">
        <f t="shared" si="13"/>
        <v>1.9490453591364587E-4</v>
      </c>
      <c r="AL18" s="14"/>
      <c r="AM18" s="14"/>
    </row>
    <row r="19" spans="1:39" ht="15.75" thickBot="1">
      <c r="A19" s="3">
        <v>41274</v>
      </c>
      <c r="B19" s="4">
        <v>1.968</v>
      </c>
      <c r="C19" s="4">
        <v>6.4219999999999997</v>
      </c>
      <c r="D19" s="5">
        <v>1.3160000000000001</v>
      </c>
      <c r="E19" s="35">
        <v>2.6520000000000001</v>
      </c>
      <c r="F19" s="35">
        <v>1.899</v>
      </c>
      <c r="G19" s="8">
        <f t="shared" si="15"/>
        <v>-7.0635721493441028E-3</v>
      </c>
      <c r="H19" s="7">
        <f t="shared" si="0"/>
        <v>6.8908122503328839E-2</v>
      </c>
      <c r="I19" s="9">
        <f t="shared" si="1"/>
        <v>-2.010424422933724E-2</v>
      </c>
      <c r="J19" s="37">
        <f t="shared" si="2"/>
        <v>6.0800000000000055E-2</v>
      </c>
      <c r="K19" s="7">
        <f t="shared" si="3"/>
        <v>0</v>
      </c>
      <c r="Q19" s="72">
        <f t="shared" si="16"/>
        <v>-2.7149208148700373E-2</v>
      </c>
      <c r="R19" s="75">
        <f t="shared" si="22"/>
        <v>7.3584816953912349E-2</v>
      </c>
      <c r="S19" s="75">
        <f t="shared" si="21"/>
        <v>-4.3082822435004921E-2</v>
      </c>
      <c r="T19" s="75">
        <f t="shared" si="5"/>
        <v>5.4799289609713218E-2</v>
      </c>
      <c r="U19" s="15">
        <f t="shared" si="6"/>
        <v>-1.5150980920794825E-2</v>
      </c>
      <c r="V19" s="70">
        <f t="shared" si="19"/>
        <v>-1.9977695120657825E-3</v>
      </c>
      <c r="W19" s="70">
        <f t="shared" si="20"/>
        <v>1.1696645139214468E-3</v>
      </c>
      <c r="X19" s="70">
        <f t="shared" si="18"/>
        <v>-3.1702416027377454E-3</v>
      </c>
      <c r="Y19" s="70">
        <f t="shared" si="7"/>
        <v>-1.4877573200150177E-3</v>
      </c>
      <c r="Z19" s="70">
        <f t="shared" si="8"/>
        <v>4.032395695135178E-3</v>
      </c>
      <c r="AA19" s="71">
        <f t="shared" si="9"/>
        <v>-2.3609080638196849E-3</v>
      </c>
      <c r="AB19" s="70">
        <f t="shared" si="10"/>
        <v>4.1133713467564673E-4</v>
      </c>
      <c r="AC19" s="70">
        <f t="shared" si="11"/>
        <v>-1.1148821577289057E-3</v>
      </c>
      <c r="AD19" s="70">
        <f t="shared" si="12"/>
        <v>6.5274702072675079E-4</v>
      </c>
      <c r="AE19" s="70">
        <f t="shared" si="13"/>
        <v>-8.3026299134987514E-4</v>
      </c>
      <c r="AL19" s="14"/>
      <c r="AM19" s="14"/>
    </row>
    <row r="20" spans="1:39" ht="15.75" thickBot="1">
      <c r="A20" s="3">
        <v>41305</v>
      </c>
      <c r="B20" s="4">
        <v>2.1989999999999998</v>
      </c>
      <c r="C20" s="4">
        <v>7.0090000000000003</v>
      </c>
      <c r="D20" s="5">
        <v>1.3260000000000001</v>
      </c>
      <c r="E20" s="35">
        <v>2.7759999999999998</v>
      </c>
      <c r="F20" s="35">
        <v>2.1579999999999999</v>
      </c>
      <c r="G20" s="8">
        <f t="shared" si="15"/>
        <v>0.11737804878048774</v>
      </c>
      <c r="H20" s="7">
        <f t="shared" si="0"/>
        <v>9.1404546870134024E-2</v>
      </c>
      <c r="I20" s="9">
        <f t="shared" si="1"/>
        <v>7.5987841945288816E-3</v>
      </c>
      <c r="J20" s="7">
        <f t="shared" si="2"/>
        <v>4.6757164404223096E-2</v>
      </c>
      <c r="K20" s="7">
        <f t="shared" si="3"/>
        <v>0.13638757240652968</v>
      </c>
      <c r="L20" s="155" t="s">
        <v>53</v>
      </c>
      <c r="M20" s="156"/>
      <c r="N20" s="156"/>
      <c r="O20" s="156"/>
      <c r="P20" s="157"/>
      <c r="Q20" s="74">
        <f t="shared" si="16"/>
        <v>9.7292412781131474E-2</v>
      </c>
      <c r="R20" s="75">
        <f t="shared" si="22"/>
        <v>9.6081241320717534E-2</v>
      </c>
      <c r="S20" s="75">
        <f t="shared" si="21"/>
        <v>-1.5379794011138799E-2</v>
      </c>
      <c r="T20" s="75">
        <f t="shared" si="5"/>
        <v>4.0756454013936259E-2</v>
      </c>
      <c r="U20" s="15">
        <f t="shared" si="6"/>
        <v>0.12123659148573486</v>
      </c>
      <c r="V20" s="70">
        <f t="shared" si="19"/>
        <v>9.3479757910987556E-3</v>
      </c>
      <c r="W20" s="70">
        <f>+Q20*S20</f>
        <v>-1.4963372674204898E-3</v>
      </c>
      <c r="X20" s="70">
        <f t="shared" si="18"/>
        <v>-1.4777096998471531E-3</v>
      </c>
      <c r="Y20" s="70">
        <f t="shared" si="7"/>
        <v>3.9652937474190892E-3</v>
      </c>
      <c r="Z20" s="70">
        <f t="shared" si="8"/>
        <v>3.9159306934897367E-3</v>
      </c>
      <c r="AA20" s="71">
        <f t="shared" si="9"/>
        <v>-6.2682586735879071E-4</v>
      </c>
      <c r="AB20" s="70">
        <f t="shared" si="10"/>
        <v>1.1795400503007526E-2</v>
      </c>
      <c r="AC20" s="70">
        <f t="shared" si="11"/>
        <v>1.1648562203442139E-2</v>
      </c>
      <c r="AD20" s="70">
        <f t="shared" si="12"/>
        <v>-1.864593803663186E-3</v>
      </c>
      <c r="AE20" s="70">
        <f t="shared" si="13"/>
        <v>4.941173565694729E-3</v>
      </c>
      <c r="AL20" s="14"/>
      <c r="AM20" s="14"/>
    </row>
    <row r="21" spans="1:39">
      <c r="A21" s="3">
        <v>41333</v>
      </c>
      <c r="B21" s="4">
        <v>2.262</v>
      </c>
      <c r="C21" s="4">
        <v>6.8369999999999997</v>
      </c>
      <c r="D21" s="5">
        <v>1.3779999999999999</v>
      </c>
      <c r="E21" s="35">
        <v>2.7519999999999998</v>
      </c>
      <c r="F21" s="35">
        <v>2.165</v>
      </c>
      <c r="G21" s="8">
        <f t="shared" si="15"/>
        <v>2.8649386084583981E-2</v>
      </c>
      <c r="H21" s="7">
        <f t="shared" si="0"/>
        <v>-2.4539877300613581E-2</v>
      </c>
      <c r="I21" s="9">
        <f t="shared" si="1"/>
        <v>3.9215686274509672E-2</v>
      </c>
      <c r="J21" s="37">
        <f t="shared" si="2"/>
        <v>-8.6455331412103823E-3</v>
      </c>
      <c r="K21" s="7">
        <f t="shared" si="3"/>
        <v>3.2437442075996838E-3</v>
      </c>
      <c r="L21" s="53" t="s">
        <v>3</v>
      </c>
      <c r="M21" s="43" t="s">
        <v>4</v>
      </c>
      <c r="N21" s="44" t="s">
        <v>5</v>
      </c>
      <c r="O21" s="45" t="s">
        <v>23</v>
      </c>
      <c r="P21" s="46" t="s">
        <v>28</v>
      </c>
      <c r="Q21" s="72">
        <f t="shared" si="16"/>
        <v>8.5637500852277122E-3</v>
      </c>
      <c r="R21" s="75">
        <f t="shared" si="22"/>
        <v>-1.9863182850030067E-2</v>
      </c>
      <c r="S21" s="75">
        <f t="shared" si="21"/>
        <v>1.6237108068841991E-2</v>
      </c>
      <c r="T21" s="75">
        <f t="shared" si="5"/>
        <v>-1.4646243531497219E-2</v>
      </c>
      <c r="U21" s="15">
        <f t="shared" si="6"/>
        <v>-1.1907236713195142E-2</v>
      </c>
      <c r="V21" s="70">
        <f t="shared" si="19"/>
        <v>-1.7010333382483863E-4</v>
      </c>
      <c r="W21" s="70">
        <f>+Q21*S21</f>
        <v>1.3905053560839717E-4</v>
      </c>
      <c r="X21" s="70">
        <f t="shared" si="18"/>
        <v>-3.2252064652710705E-4</v>
      </c>
      <c r="Y21" s="70">
        <f t="shared" si="7"/>
        <v>-1.2542676929112515E-4</v>
      </c>
      <c r="Z21" s="70">
        <f t="shared" si="8"/>
        <v>2.9092101333219936E-4</v>
      </c>
      <c r="AA21" s="71">
        <f t="shared" si="9"/>
        <v>-2.3781263902349832E-4</v>
      </c>
      <c r="AB21" s="70">
        <f t="shared" si="10"/>
        <v>-1.0197059941745144E-4</v>
      </c>
      <c r="AC21" s="70">
        <f t="shared" si="11"/>
        <v>2.3651562007278613E-4</v>
      </c>
      <c r="AD21" s="70">
        <f t="shared" si="12"/>
        <v>-1.9333908931343244E-4</v>
      </c>
      <c r="AE21" s="70">
        <f t="shared" si="13"/>
        <v>1.7439628868864054E-4</v>
      </c>
      <c r="AL21" s="14"/>
      <c r="AM21" s="14"/>
    </row>
    <row r="22" spans="1:39">
      <c r="A22" s="3">
        <v>41364</v>
      </c>
      <c r="B22" s="4">
        <v>2.448</v>
      </c>
      <c r="C22" s="4">
        <v>6.9059999999999997</v>
      </c>
      <c r="D22" s="5">
        <v>1.381</v>
      </c>
      <c r="E22" s="35">
        <v>2.7730000000000001</v>
      </c>
      <c r="F22" s="35">
        <v>2.0990000000000002</v>
      </c>
      <c r="G22" s="8">
        <f t="shared" si="15"/>
        <v>8.2228116710875307E-2</v>
      </c>
      <c r="H22" s="7">
        <f t="shared" si="0"/>
        <v>1.0092145677928909E-2</v>
      </c>
      <c r="I22" s="9">
        <f t="shared" si="1"/>
        <v>2.1770682148041466E-3</v>
      </c>
      <c r="J22" s="7">
        <f t="shared" si="2"/>
        <v>7.6308139534885001E-3</v>
      </c>
      <c r="K22" s="7">
        <f t="shared" si="3"/>
        <v>-3.0484988452655813E-2</v>
      </c>
      <c r="L22" s="78">
        <f>L18*L18</f>
        <v>3.2378294813463384E-3</v>
      </c>
      <c r="M22" s="79">
        <f>M18*M18</f>
        <v>2.9113026813366782E-3</v>
      </c>
      <c r="N22" s="78">
        <f>N18*N18</f>
        <v>5.3912997224153927E-3</v>
      </c>
      <c r="O22" s="79">
        <f>O18*O18</f>
        <v>1.1450686535267411E-3</v>
      </c>
      <c r="P22" s="79">
        <f>P18*P18</f>
        <v>4.830274386323284E-3</v>
      </c>
      <c r="Q22" s="74">
        <f t="shared" si="16"/>
        <v>6.2142480711519038E-2</v>
      </c>
      <c r="R22" s="75">
        <f t="shared" si="22"/>
        <v>1.4768840128512423E-2</v>
      </c>
      <c r="S22" s="75">
        <f t="shared" si="21"/>
        <v>-2.0801509990863533E-2</v>
      </c>
      <c r="T22" s="75">
        <f t="shared" si="5"/>
        <v>1.6301035632016632E-3</v>
      </c>
      <c r="U22" s="15">
        <f t="shared" si="6"/>
        <v>-4.5635969373450637E-2</v>
      </c>
      <c r="V22" s="70">
        <f t="shared" si="19"/>
        <v>9.1777236281759158E-4</v>
      </c>
      <c r="W22" s="70">
        <f t="shared" si="20"/>
        <v>-1.2926574333777076E-3</v>
      </c>
      <c r="X22" s="70">
        <f t="shared" si="18"/>
        <v>-3.0721417548671743E-4</v>
      </c>
      <c r="Y22" s="70">
        <f t="shared" si="7"/>
        <v>1.0129867923403781E-4</v>
      </c>
      <c r="Z22" s="70">
        <f t="shared" si="8"/>
        <v>2.407473891784381E-5</v>
      </c>
      <c r="AA22" s="71">
        <f t="shared" si="9"/>
        <v>-3.390861555608164E-5</v>
      </c>
      <c r="AB22" s="70">
        <f t="shared" si="10"/>
        <v>-2.8359323465411298E-3</v>
      </c>
      <c r="AC22" s="70">
        <f t="shared" si="11"/>
        <v>-6.739903357861817E-4</v>
      </c>
      <c r="AD22" s="70">
        <f t="shared" si="12"/>
        <v>9.4929707286457558E-4</v>
      </c>
      <c r="AE22" s="70">
        <f t="shared" si="13"/>
        <v>-7.4391356285823855E-5</v>
      </c>
      <c r="AL22" s="14"/>
      <c r="AM22" s="14"/>
    </row>
    <row r="23" spans="1:39" ht="15.75" thickBot="1">
      <c r="A23" s="3">
        <v>41394</v>
      </c>
      <c r="B23" s="4">
        <v>2.3380000000000001</v>
      </c>
      <c r="C23" s="4">
        <v>6.4569999999999999</v>
      </c>
      <c r="D23" s="5">
        <v>1.35</v>
      </c>
      <c r="E23" s="34">
        <v>2.9</v>
      </c>
      <c r="F23" s="35">
        <v>2.0750000000000002</v>
      </c>
      <c r="G23" s="8">
        <f t="shared" si="15"/>
        <v>-4.4934640522875768E-2</v>
      </c>
      <c r="H23" s="7">
        <f t="shared" si="0"/>
        <v>-6.5015928178395577E-2</v>
      </c>
      <c r="I23" s="9">
        <f t="shared" si="1"/>
        <v>-2.2447501810282343E-2</v>
      </c>
      <c r="J23" s="37">
        <f t="shared" si="2"/>
        <v>4.5798773891092596E-2</v>
      </c>
      <c r="K23" s="7">
        <f t="shared" si="3"/>
        <v>-1.1434016198189623E-2</v>
      </c>
      <c r="Q23" s="72">
        <f t="shared" si="16"/>
        <v>-6.5020276522232037E-2</v>
      </c>
      <c r="R23" s="75">
        <f t="shared" si="22"/>
        <v>-6.0339233727812067E-2</v>
      </c>
      <c r="S23" s="75">
        <f t="shared" si="21"/>
        <v>-4.5426080015950027E-2</v>
      </c>
      <c r="T23" s="75">
        <f t="shared" si="5"/>
        <v>3.979806350080576E-2</v>
      </c>
      <c r="U23" s="15">
        <f t="shared" si="6"/>
        <v>-2.6584997118984446E-2</v>
      </c>
      <c r="V23" s="70">
        <f t="shared" si="19"/>
        <v>3.9232736621219308E-3</v>
      </c>
      <c r="W23" s="70">
        <f t="shared" si="20"/>
        <v>2.9536162839581093E-3</v>
      </c>
      <c r="X23" s="70">
        <f t="shared" si="18"/>
        <v>2.7409748594207015E-3</v>
      </c>
      <c r="Y23" s="70">
        <f t="shared" si="7"/>
        <v>-2.5876810938717403E-3</v>
      </c>
      <c r="Z23" s="70">
        <f t="shared" si="8"/>
        <v>-2.4013846554894252E-3</v>
      </c>
      <c r="AA23" s="71">
        <f t="shared" si="9"/>
        <v>-1.8078700170674627E-3</v>
      </c>
      <c r="AB23" s="70">
        <f t="shared" si="10"/>
        <v>1.7285638640191108E-3</v>
      </c>
      <c r="AC23" s="70">
        <f t="shared" si="11"/>
        <v>1.604118354815613E-3</v>
      </c>
      <c r="AD23" s="70">
        <f t="shared" si="12"/>
        <v>1.2076522063507885E-3</v>
      </c>
      <c r="AE23" s="70">
        <f t="shared" si="13"/>
        <v>-1.0580314035100811E-3</v>
      </c>
      <c r="AL23" s="14"/>
      <c r="AM23" s="14"/>
    </row>
    <row r="24" spans="1:39" ht="15.75" thickBot="1">
      <c r="A24" s="3">
        <v>41425</v>
      </c>
      <c r="B24" s="4">
        <v>2.5379999999999998</v>
      </c>
      <c r="C24" s="4">
        <v>6.008</v>
      </c>
      <c r="D24" s="5">
        <v>1.2809999999999999</v>
      </c>
      <c r="E24" s="35">
        <v>2.7549999999999999</v>
      </c>
      <c r="F24" s="35">
        <v>1.968</v>
      </c>
      <c r="G24" s="8">
        <f t="shared" si="15"/>
        <v>8.5543199315654295E-2</v>
      </c>
      <c r="H24" s="7">
        <f t="shared" si="0"/>
        <v>-6.9536936657890638E-2</v>
      </c>
      <c r="I24" s="9">
        <f t="shared" si="1"/>
        <v>-5.1111111111111232E-2</v>
      </c>
      <c r="J24" s="7">
        <f t="shared" si="2"/>
        <v>-5.000000000000001E-2</v>
      </c>
      <c r="K24" s="9">
        <f t="shared" si="3"/>
        <v>-5.1566265060241062E-2</v>
      </c>
      <c r="L24" s="152" t="s">
        <v>69</v>
      </c>
      <c r="M24" s="153"/>
      <c r="N24" s="153"/>
      <c r="O24" s="153"/>
      <c r="P24" s="154"/>
      <c r="Q24" s="73">
        <f t="shared" si="16"/>
        <v>6.5457563316298026E-2</v>
      </c>
      <c r="R24" s="75">
        <f t="shared" si="22"/>
        <v>-6.4860242207307128E-2</v>
      </c>
      <c r="S24" s="75">
        <f t="shared" si="21"/>
        <v>-7.4089689316778909E-2</v>
      </c>
      <c r="T24" s="75">
        <f t="shared" si="5"/>
        <v>-5.6000710390286847E-2</v>
      </c>
      <c r="U24" s="15">
        <f t="shared" si="6"/>
        <v>-6.6717245981035886E-2</v>
      </c>
      <c r="V24" s="70">
        <f t="shared" si="19"/>
        <v>-4.2455934109952324E-3</v>
      </c>
      <c r="W24" s="70">
        <f t="shared" si="20"/>
        <v>-4.8497305295379049E-3</v>
      </c>
      <c r="X24" s="70">
        <f t="shared" si="18"/>
        <v>4.8054751941504154E-3</v>
      </c>
      <c r="Y24" s="70">
        <f t="shared" si="7"/>
        <v>-3.6656700461298701E-3</v>
      </c>
      <c r="Z24" s="70">
        <f t="shared" si="8"/>
        <v>3.6322196396952658E-3</v>
      </c>
      <c r="AA24" s="71">
        <f t="shared" si="9"/>
        <v>4.1490752343352651E-3</v>
      </c>
      <c r="AB24" s="70">
        <f t="shared" si="10"/>
        <v>-4.3671483530926865E-3</v>
      </c>
      <c r="AC24" s="70">
        <f t="shared" si="11"/>
        <v>4.3272967337344755E-3</v>
      </c>
      <c r="AD24" s="70">
        <f t="shared" si="12"/>
        <v>4.9430600268060652E-3</v>
      </c>
      <c r="AE24" s="70">
        <f t="shared" si="13"/>
        <v>3.7362131702215196E-3</v>
      </c>
      <c r="AL24" s="14"/>
      <c r="AM24" s="14"/>
    </row>
    <row r="25" spans="1:39">
      <c r="A25" s="3">
        <v>41455</v>
      </c>
      <c r="B25" s="4">
        <v>2.5209999999999999</v>
      </c>
      <c r="C25" s="4">
        <v>6.4219999999999997</v>
      </c>
      <c r="D25" s="5">
        <v>1.284</v>
      </c>
      <c r="E25" s="35">
        <v>2.7280000000000002</v>
      </c>
      <c r="F25" s="35">
        <v>2.0129999999999999</v>
      </c>
      <c r="G25" s="8">
        <f t="shared" si="15"/>
        <v>-6.6981875492513419E-3</v>
      </c>
      <c r="H25" s="7">
        <f t="shared" si="0"/>
        <v>6.8908122503328839E-2</v>
      </c>
      <c r="I25" s="9">
        <f t="shared" si="1"/>
        <v>2.3419203747073489E-3</v>
      </c>
      <c r="J25" s="37">
        <f t="shared" si="2"/>
        <v>-9.800362976406421E-3</v>
      </c>
      <c r="K25" s="7">
        <f t="shared" si="3"/>
        <v>2.286585365853655E-2</v>
      </c>
      <c r="L25" s="53" t="s">
        <v>3</v>
      </c>
      <c r="M25" s="43" t="s">
        <v>4</v>
      </c>
      <c r="N25" s="44" t="s">
        <v>5</v>
      </c>
      <c r="O25" s="45" t="s">
        <v>23</v>
      </c>
      <c r="P25" s="46" t="s">
        <v>28</v>
      </c>
      <c r="Q25" s="72">
        <f t="shared" si="16"/>
        <v>-2.6783823548607609E-2</v>
      </c>
      <c r="R25" s="75">
        <f t="shared" si="22"/>
        <v>7.3584816953912349E-2</v>
      </c>
      <c r="S25" s="75">
        <f t="shared" si="21"/>
        <v>-2.0636657830960331E-2</v>
      </c>
      <c r="T25" s="75">
        <f t="shared" si="5"/>
        <v>-1.5801073366693258E-2</v>
      </c>
      <c r="U25" s="15">
        <f t="shared" si="6"/>
        <v>7.7148727377417247E-3</v>
      </c>
      <c r="V25" s="70">
        <f t="shared" si="19"/>
        <v>-1.9708827531501778E-3</v>
      </c>
      <c r="W25" s="70">
        <f t="shared" si="20"/>
        <v>5.5272860197743291E-4</v>
      </c>
      <c r="X25" s="70">
        <f t="shared" si="18"/>
        <v>-1.5185446890317378E-3</v>
      </c>
      <c r="Y25" s="70">
        <f t="shared" si="7"/>
        <v>4.2321316093211537E-4</v>
      </c>
      <c r="Z25" s="70">
        <f t="shared" si="8"/>
        <v>-1.162719091363463E-3</v>
      </c>
      <c r="AA25" s="71">
        <f t="shared" si="9"/>
        <v>3.2608134443034913E-4</v>
      </c>
      <c r="AB25" s="70">
        <f t="shared" si="10"/>
        <v>-2.0663379010763767E-4</v>
      </c>
      <c r="AC25" s="70">
        <f t="shared" si="11"/>
        <v>5.676974982294535E-4</v>
      </c>
      <c r="AD25" s="70">
        <f t="shared" si="12"/>
        <v>-1.5920918889818014E-4</v>
      </c>
      <c r="AE25" s="70">
        <f t="shared" si="13"/>
        <v>-1.2190327014375867E-4</v>
      </c>
      <c r="AL25" s="14"/>
      <c r="AM25" s="14"/>
    </row>
    <row r="26" spans="1:39">
      <c r="A26" s="3">
        <v>41486</v>
      </c>
      <c r="B26" s="4">
        <v>2.5790000000000002</v>
      </c>
      <c r="C26" s="4">
        <v>6.3529999999999998</v>
      </c>
      <c r="D26" s="5">
        <v>1.3120000000000001</v>
      </c>
      <c r="E26" s="35">
        <v>2.6930000000000001</v>
      </c>
      <c r="F26" s="35">
        <v>2.089</v>
      </c>
      <c r="G26" s="8">
        <f t="shared" si="15"/>
        <v>2.3006743355811297E-2</v>
      </c>
      <c r="H26" s="7">
        <f t="shared" si="0"/>
        <v>-1.0744316412332599E-2</v>
      </c>
      <c r="I26" s="9">
        <f t="shared" si="1"/>
        <v>2.1806853582554537E-2</v>
      </c>
      <c r="J26" s="7">
        <f t="shared" si="2"/>
        <v>-1.2829912023460462E-2</v>
      </c>
      <c r="K26" s="7">
        <f t="shared" si="3"/>
        <v>3.775459513164435E-2</v>
      </c>
      <c r="L26" s="47">
        <f>STDEV(L8:L10)</f>
        <v>0.29105774405664531</v>
      </c>
      <c r="M26" s="47">
        <f>STDEV(M8:M10)</f>
        <v>0.12235147232310663</v>
      </c>
      <c r="N26" s="47">
        <f>STDEV(N8:N10)</f>
        <v>0.54973484945611117</v>
      </c>
      <c r="O26" s="47">
        <f>STDEV(O8:O10)</f>
        <v>0.11450543179139122</v>
      </c>
      <c r="P26" s="47">
        <f>STDEV(P8:P10)</f>
        <v>0.16095876433694761</v>
      </c>
      <c r="Q26" s="74">
        <f t="shared" si="16"/>
        <v>2.9211073564550279E-3</v>
      </c>
      <c r="R26" s="75">
        <f t="shared" si="22"/>
        <v>-6.0676219617490854E-3</v>
      </c>
      <c r="S26" s="75">
        <f t="shared" si="21"/>
        <v>-1.1717246231131434E-3</v>
      </c>
      <c r="T26" s="75">
        <f t="shared" si="5"/>
        <v>-1.8830622413747299E-2</v>
      </c>
      <c r="U26" s="15">
        <f t="shared" si="6"/>
        <v>2.2603614210849526E-2</v>
      </c>
      <c r="V26" s="70">
        <f t="shared" si="19"/>
        <v>-1.7724175148653341E-5</v>
      </c>
      <c r="W26" s="70">
        <f t="shared" si="20"/>
        <v>-3.4227334163152982E-6</v>
      </c>
      <c r="X26" s="70">
        <f t="shared" si="18"/>
        <v>7.1095820563234791E-6</v>
      </c>
      <c r="Y26" s="70">
        <f t="shared" si="7"/>
        <v>-5.5006269659424166E-5</v>
      </c>
      <c r="Z26" s="70">
        <f t="shared" si="8"/>
        <v>1.1425709811105768E-4</v>
      </c>
      <c r="AA26" s="71">
        <f t="shared" si="9"/>
        <v>2.2064303950733964E-5</v>
      </c>
      <c r="AB26" s="70">
        <f t="shared" si="10"/>
        <v>6.6027583753783955E-5</v>
      </c>
      <c r="AC26" s="70">
        <f t="shared" si="11"/>
        <v>-1.371501860006543E-4</v>
      </c>
      <c r="AD26" s="70">
        <f t="shared" si="12"/>
        <v>-2.6485211342202553E-5</v>
      </c>
      <c r="AE26" s="70">
        <f t="shared" si="13"/>
        <v>-4.2564012439052004E-4</v>
      </c>
      <c r="AL26" s="14"/>
      <c r="AM26" s="14"/>
    </row>
    <row r="27" spans="1:39">
      <c r="A27" s="3">
        <v>41517</v>
      </c>
      <c r="B27" s="4">
        <v>2.5169999999999999</v>
      </c>
      <c r="C27" s="4">
        <v>6.3529999999999998</v>
      </c>
      <c r="D27" s="5">
        <v>1.25</v>
      </c>
      <c r="E27" s="35">
        <v>2.69</v>
      </c>
      <c r="F27" s="35">
        <v>2.1960000000000002</v>
      </c>
      <c r="G27" s="8">
        <f t="shared" si="15"/>
        <v>-2.4040325707638727E-2</v>
      </c>
      <c r="H27" s="7">
        <f t="shared" si="0"/>
        <v>0</v>
      </c>
      <c r="I27" s="9">
        <f t="shared" si="1"/>
        <v>-4.7256097560975652E-2</v>
      </c>
      <c r="J27" s="37">
        <f t="shared" si="2"/>
        <v>-1.1139992573338706E-3</v>
      </c>
      <c r="K27" s="7">
        <f t="shared" si="3"/>
        <v>5.1220679751077171E-2</v>
      </c>
      <c r="Q27" s="72">
        <f t="shared" si="16"/>
        <v>-4.4125961706994996E-2</v>
      </c>
      <c r="R27" s="75">
        <f t="shared" si="22"/>
        <v>4.6766944505835135E-3</v>
      </c>
      <c r="S27" s="75">
        <f t="shared" si="21"/>
        <v>-7.0234675766643329E-2</v>
      </c>
      <c r="T27" s="75">
        <f t="shared" si="5"/>
        <v>-7.1147096476207074E-3</v>
      </c>
      <c r="U27" s="15">
        <f t="shared" si="6"/>
        <v>3.6069698830282347E-2</v>
      </c>
      <c r="V27" s="70">
        <f t="shared" si="19"/>
        <v>-2.0636364024176411E-4</v>
      </c>
      <c r="W27" s="70">
        <f t="shared" si="20"/>
        <v>3.0991726133821128E-3</v>
      </c>
      <c r="X27" s="70">
        <f t="shared" si="18"/>
        <v>-3.2846611839639324E-4</v>
      </c>
      <c r="Y27" s="70">
        <f t="shared" si="7"/>
        <v>3.1394340546729918E-4</v>
      </c>
      <c r="Z27" s="70">
        <f t="shared" si="8"/>
        <v>-3.3273323126540747E-5</v>
      </c>
      <c r="AA27" s="71">
        <f t="shared" si="9"/>
        <v>4.9969932527444956E-4</v>
      </c>
      <c r="AB27" s="70">
        <f t="shared" si="10"/>
        <v>-1.5916101493678809E-3</v>
      </c>
      <c r="AC27" s="70">
        <f t="shared" si="11"/>
        <v>1.686869603538001E-4</v>
      </c>
      <c r="AD27" s="70">
        <f t="shared" si="12"/>
        <v>-2.533343602345355E-3</v>
      </c>
      <c r="AE27" s="70">
        <f t="shared" si="13"/>
        <v>-2.5662543425458316E-4</v>
      </c>
      <c r="AL27" s="14"/>
      <c r="AM27" s="14"/>
    </row>
    <row r="28" spans="1:39">
      <c r="A28" s="2">
        <v>41547</v>
      </c>
      <c r="B28" s="4">
        <v>2.496</v>
      </c>
      <c r="C28" s="4">
        <v>6.4909999999999997</v>
      </c>
      <c r="D28" s="5">
        <v>1.3779999999999999</v>
      </c>
      <c r="E28" s="35">
        <v>2.6789999999999998</v>
      </c>
      <c r="F28" s="35">
        <v>2.1749999999999998</v>
      </c>
      <c r="G28" s="8">
        <f t="shared" si="15"/>
        <v>-8.3432657926102143E-3</v>
      </c>
      <c r="H28" s="7">
        <f t="shared" si="0"/>
        <v>2.1722021092397278E-2</v>
      </c>
      <c r="I28" s="9">
        <f t="shared" si="1"/>
        <v>0.10239999999999991</v>
      </c>
      <c r="J28" s="7">
        <f t="shared" si="2"/>
        <v>-4.0892193308550637E-3</v>
      </c>
      <c r="K28" s="7">
        <f t="shared" si="3"/>
        <v>-9.5628415300548046E-3</v>
      </c>
      <c r="Q28" s="74">
        <f t="shared" si="16"/>
        <v>-2.8428901791966485E-2</v>
      </c>
      <c r="R28" s="75">
        <f t="shared" si="22"/>
        <v>2.6398715542980792E-2</v>
      </c>
      <c r="S28" s="75">
        <f t="shared" si="21"/>
        <v>7.9421421794332231E-2</v>
      </c>
      <c r="T28" s="75">
        <f t="shared" si="5"/>
        <v>-1.0089929721141901E-2</v>
      </c>
      <c r="U28" s="15">
        <f t="shared" si="6"/>
        <v>-2.4713822450849632E-2</v>
      </c>
      <c r="V28" s="70">
        <f t="shared" si="19"/>
        <v>-7.5048649160546009E-4</v>
      </c>
      <c r="W28" s="70">
        <f t="shared" si="20"/>
        <v>-2.2578638003694176E-3</v>
      </c>
      <c r="X28" s="70">
        <f t="shared" si="18"/>
        <v>2.0966235219676715E-3</v>
      </c>
      <c r="Y28" s="70">
        <f t="shared" si="7"/>
        <v>2.8684562113018687E-4</v>
      </c>
      <c r="Z28" s="70">
        <f t="shared" si="8"/>
        <v>-2.6636118455709254E-4</v>
      </c>
      <c r="AA28" s="71">
        <f t="shared" si="9"/>
        <v>-8.0135656425797989E-4</v>
      </c>
      <c r="AB28" s="70">
        <f t="shared" si="10"/>
        <v>7.0258683135930068E-4</v>
      </c>
      <c r="AC28" s="70">
        <f t="shared" si="11"/>
        <v>-6.5241316885971182E-4</v>
      </c>
      <c r="AD28" s="70">
        <f t="shared" si="12"/>
        <v>-1.962806917019166E-3</v>
      </c>
      <c r="AE28" s="70">
        <f t="shared" si="13"/>
        <v>2.4936073166985167E-4</v>
      </c>
      <c r="AL28" s="14"/>
      <c r="AM28" s="14"/>
    </row>
    <row r="29" spans="1:39">
      <c r="A29" s="3">
        <v>41578</v>
      </c>
      <c r="B29" s="4">
        <v>2.472</v>
      </c>
      <c r="C29" s="4">
        <v>6.3879999999999999</v>
      </c>
      <c r="D29" s="5">
        <v>1.3089999999999999</v>
      </c>
      <c r="E29" s="35">
        <v>2.645</v>
      </c>
      <c r="F29" s="35">
        <v>2.1819999999999999</v>
      </c>
      <c r="G29" s="8">
        <f t="shared" si="15"/>
        <v>-9.6153846153846246E-3</v>
      </c>
      <c r="H29" s="7">
        <f t="shared" si="0"/>
        <v>-1.5868125096287131E-2</v>
      </c>
      <c r="I29" s="9">
        <f t="shared" si="1"/>
        <v>-5.0072568940493438E-2</v>
      </c>
      <c r="J29" s="37">
        <f t="shared" si="2"/>
        <v>-1.2691302724897279E-2</v>
      </c>
      <c r="K29" s="7">
        <f t="shared" si="3"/>
        <v>3.2183908045977554E-3</v>
      </c>
      <c r="Q29" s="72">
        <f t="shared" si="16"/>
        <v>-2.9701020614740892E-2</v>
      </c>
      <c r="R29" s="75">
        <f t="shared" si="22"/>
        <v>-1.1191430645703618E-2</v>
      </c>
      <c r="S29" s="75">
        <f t="shared" si="21"/>
        <v>-7.3051147146161122E-2</v>
      </c>
      <c r="T29" s="75">
        <f t="shared" si="5"/>
        <v>-1.8692013115184116E-2</v>
      </c>
      <c r="U29" s="15">
        <f t="shared" si="6"/>
        <v>-1.1932590116197069E-2</v>
      </c>
      <c r="V29" s="70">
        <f t="shared" si="19"/>
        <v>3.3239691231648613E-4</v>
      </c>
      <c r="W29" s="70">
        <f t="shared" si="20"/>
        <v>2.1696936273186019E-3</v>
      </c>
      <c r="X29" s="70">
        <f t="shared" si="18"/>
        <v>8.175468468753519E-4</v>
      </c>
      <c r="Y29" s="70">
        <f t="shared" si="7"/>
        <v>5.5517186686509059E-4</v>
      </c>
      <c r="Z29" s="70">
        <f t="shared" si="8"/>
        <v>2.0919036840716547E-4</v>
      </c>
      <c r="AA29" s="71">
        <f t="shared" si="9"/>
        <v>1.3654730005352885E-3</v>
      </c>
      <c r="AB29" s="70">
        <f t="shared" si="10"/>
        <v>3.5441010502842258E-4</v>
      </c>
      <c r="AC29" s="70">
        <f t="shared" si="11"/>
        <v>1.3354275470902797E-4</v>
      </c>
      <c r="AD29" s="70">
        <f t="shared" si="12"/>
        <v>8.7168939641313998E-4</v>
      </c>
      <c r="AE29" s="70">
        <f t="shared" si="13"/>
        <v>2.2304413095007198E-4</v>
      </c>
      <c r="AL29" s="14"/>
      <c r="AM29" s="14"/>
    </row>
    <row r="30" spans="1:39">
      <c r="A30" s="3">
        <v>41608</v>
      </c>
      <c r="B30" s="4">
        <v>2.431</v>
      </c>
      <c r="C30" s="4">
        <v>6.3879999999999999</v>
      </c>
      <c r="D30" s="5">
        <v>1.371</v>
      </c>
      <c r="E30" s="35">
        <v>2.6280000000000001</v>
      </c>
      <c r="F30" s="35">
        <v>2.2509999999999999</v>
      </c>
      <c r="G30" s="8">
        <f t="shared" si="15"/>
        <v>-1.6585760517799322E-2</v>
      </c>
      <c r="H30" s="7">
        <f t="shared" si="0"/>
        <v>0</v>
      </c>
      <c r="I30" s="9">
        <f t="shared" si="1"/>
        <v>4.7364400305576822E-2</v>
      </c>
      <c r="J30" s="7">
        <f t="shared" si="2"/>
        <v>-6.4272211720226482E-3</v>
      </c>
      <c r="K30" s="7">
        <f t="shared" si="3"/>
        <v>3.1622364802933067E-2</v>
      </c>
      <c r="Q30" s="74">
        <f t="shared" si="16"/>
        <v>-3.6671396517155591E-2</v>
      </c>
      <c r="R30" s="75">
        <f t="shared" si="22"/>
        <v>4.6766944505835135E-3</v>
      </c>
      <c r="S30" s="75">
        <f t="shared" si="21"/>
        <v>2.4385822099909141E-2</v>
      </c>
      <c r="T30" s="75">
        <f t="shared" si="5"/>
        <v>-1.2427931562309485E-2</v>
      </c>
      <c r="U30" s="15">
        <f t="shared" si="6"/>
        <v>1.6471383882138244E-2</v>
      </c>
      <c r="V30" s="70">
        <f t="shared" si="19"/>
        <v>-1.7150091658692913E-4</v>
      </c>
      <c r="W30" s="70">
        <f t="shared" si="20"/>
        <v>-8.942621516225839E-4</v>
      </c>
      <c r="X30" s="70">
        <f t="shared" si="18"/>
        <v>1.1404503888756188E-4</v>
      </c>
      <c r="Y30" s="70">
        <f t="shared" si="7"/>
        <v>4.5574960620952412E-4</v>
      </c>
      <c r="Z30" s="70">
        <f t="shared" si="8"/>
        <v>-5.8121638569684463E-5</v>
      </c>
      <c r="AA30" s="71">
        <f t="shared" si="9"/>
        <v>-3.0306532814832496E-4</v>
      </c>
      <c r="AB30" s="70">
        <f t="shared" si="10"/>
        <v>-6.0402864952817717E-4</v>
      </c>
      <c r="AC30" s="70">
        <f t="shared" si="11"/>
        <v>7.7031629595026655E-5</v>
      </c>
      <c r="AD30" s="70">
        <f t="shared" si="12"/>
        <v>4.0166823708913401E-4</v>
      </c>
      <c r="AE30" s="70">
        <f t="shared" si="13"/>
        <v>-2.047052316237416E-4</v>
      </c>
      <c r="AL30" s="14"/>
      <c r="AM30" s="14"/>
    </row>
    <row r="31" spans="1:39">
      <c r="A31" s="3">
        <v>41639</v>
      </c>
      <c r="B31" s="4">
        <v>2.3690000000000002</v>
      </c>
      <c r="C31" s="4">
        <v>6.2149999999999999</v>
      </c>
      <c r="D31" s="5">
        <v>1.36</v>
      </c>
      <c r="E31" s="35">
        <v>2.6480000000000001</v>
      </c>
      <c r="F31" s="35">
        <v>2.4409999999999998</v>
      </c>
      <c r="G31" s="8">
        <f t="shared" si="15"/>
        <v>-2.5503907856848963E-2</v>
      </c>
      <c r="H31" s="7">
        <f t="shared" si="0"/>
        <v>-2.7082028804007521E-2</v>
      </c>
      <c r="I31" s="9">
        <f t="shared" si="1"/>
        <v>-8.0233406272792844E-3</v>
      </c>
      <c r="J31" s="37">
        <f t="shared" si="2"/>
        <v>7.6103500761035073E-3</v>
      </c>
      <c r="K31" s="7">
        <f t="shared" si="3"/>
        <v>8.4406930253220769E-2</v>
      </c>
      <c r="Q31" s="72">
        <f t="shared" si="16"/>
        <v>-4.5589543856205228E-2</v>
      </c>
      <c r="R31" s="75">
        <f t="shared" si="22"/>
        <v>-2.2405334353424008E-2</v>
      </c>
      <c r="S31" s="75">
        <f t="shared" si="21"/>
        <v>-3.1001918832946965E-2</v>
      </c>
      <c r="T31" s="75">
        <f t="shared" si="5"/>
        <v>1.6096396858166703E-3</v>
      </c>
      <c r="U31" s="15">
        <f t="shared" si="6"/>
        <v>6.9255949332425945E-2</v>
      </c>
      <c r="V31" s="70">
        <f t="shared" si="19"/>
        <v>1.0214489731183655E-3</v>
      </c>
      <c r="W31" s="70">
        <f t="shared" si="20"/>
        <v>1.4133633382611504E-3</v>
      </c>
      <c r="X31" s="70">
        <f t="shared" si="18"/>
        <v>6.9460835704988932E-4</v>
      </c>
      <c r="Y31" s="70">
        <f t="shared" si="7"/>
        <v>-7.3382739049227493E-5</v>
      </c>
      <c r="Z31" s="70">
        <f t="shared" si="8"/>
        <v>-3.606451534926287E-5</v>
      </c>
      <c r="AA31" s="71">
        <f t="shared" si="9"/>
        <v>-4.990191888997867E-5</v>
      </c>
      <c r="AB31" s="70">
        <f t="shared" si="10"/>
        <v>-3.15734713939376E-3</v>
      </c>
      <c r="AC31" s="70">
        <f t="shared" si="11"/>
        <v>-1.5517027007567955E-3</v>
      </c>
      <c r="AD31" s="70">
        <f t="shared" si="12"/>
        <v>-2.1470673199025566E-3</v>
      </c>
      <c r="AE31" s="70">
        <f t="shared" si="13"/>
        <v>1.1147712452438134E-4</v>
      </c>
      <c r="AL31" s="14"/>
      <c r="AM31" s="14"/>
    </row>
    <row r="32" spans="1:39">
      <c r="A32" s="3">
        <v>41670</v>
      </c>
      <c r="B32" s="4">
        <v>2.3199999999999998</v>
      </c>
      <c r="C32" s="4">
        <v>6.4219999999999997</v>
      </c>
      <c r="D32" s="5">
        <v>1.661</v>
      </c>
      <c r="E32" s="35">
        <v>2.6480000000000001</v>
      </c>
      <c r="F32" s="35">
        <v>2.6480000000000001</v>
      </c>
      <c r="G32" s="8">
        <f t="shared" si="15"/>
        <v>-2.0683832840861279E-2</v>
      </c>
      <c r="H32" s="7">
        <f t="shared" si="0"/>
        <v>3.3306516492357177E-2</v>
      </c>
      <c r="I32" s="9">
        <f t="shared" si="1"/>
        <v>0.22132352941176464</v>
      </c>
      <c r="J32" s="7">
        <f t="shared" si="2"/>
        <v>0</v>
      </c>
      <c r="K32" s="7">
        <f t="shared" si="3"/>
        <v>8.4801310938140237E-2</v>
      </c>
      <c r="Q32" s="74">
        <f t="shared" si="16"/>
        <v>-4.0769468840217551E-2</v>
      </c>
      <c r="R32" s="75">
        <f t="shared" si="22"/>
        <v>3.7983210942940687E-2</v>
      </c>
      <c r="S32" s="75">
        <f t="shared" si="21"/>
        <v>0.19834495120609696</v>
      </c>
      <c r="T32" s="75">
        <f t="shared" si="5"/>
        <v>-6.0007103902868369E-3</v>
      </c>
      <c r="U32" s="15">
        <f t="shared" si="6"/>
        <v>6.9650330017345413E-2</v>
      </c>
      <c r="V32" s="70">
        <f t="shared" si="19"/>
        <v>-1.5485553349896307E-3</v>
      </c>
      <c r="W32" s="70">
        <f t="shared" si="20"/>
        <v>-8.086418307811441E-3</v>
      </c>
      <c r="X32" s="70">
        <f t="shared" si="18"/>
        <v>7.5337781211284585E-3</v>
      </c>
      <c r="Y32" s="70">
        <f t="shared" si="7"/>
        <v>2.446457752759689E-4</v>
      </c>
      <c r="Z32" s="70">
        <f t="shared" si="8"/>
        <v>-2.2792624856176087E-4</v>
      </c>
      <c r="AA32" s="71">
        <f t="shared" si="9"/>
        <v>-1.1902106095633617E-3</v>
      </c>
      <c r="AB32" s="70">
        <f t="shared" si="10"/>
        <v>-2.8396069593530329E-3</v>
      </c>
      <c r="AC32" s="70">
        <f t="shared" si="11"/>
        <v>2.6455431772942645E-3</v>
      </c>
      <c r="AD32" s="70">
        <f t="shared" si="12"/>
        <v>1.3814791308778926E-2</v>
      </c>
      <c r="AE32" s="70">
        <f t="shared" si="13"/>
        <v>-4.1795145902199181E-4</v>
      </c>
      <c r="AL32" s="14"/>
      <c r="AM32" s="14"/>
    </row>
    <row r="33" spans="1:39">
      <c r="A33" s="3" t="s">
        <v>7</v>
      </c>
      <c r="B33" s="4">
        <v>2.2480000000000002</v>
      </c>
      <c r="C33" s="4">
        <v>6.6289999999999996</v>
      </c>
      <c r="D33" s="5">
        <v>1.7749999999999999</v>
      </c>
      <c r="E33" s="35">
        <v>2.7589999999999999</v>
      </c>
      <c r="F33" s="35">
        <v>2.7210000000000001</v>
      </c>
      <c r="G33" s="8">
        <f t="shared" si="15"/>
        <v>-3.103448275862053E-2</v>
      </c>
      <c r="H33" s="7">
        <f t="shared" si="0"/>
        <v>3.22329492369978E-2</v>
      </c>
      <c r="I33" s="9">
        <f t="shared" si="1"/>
        <v>6.8633353401565247E-2</v>
      </c>
      <c r="J33" s="37">
        <f t="shared" si="2"/>
        <v>4.1918429003021056E-2</v>
      </c>
      <c r="K33" s="7">
        <f t="shared" si="3"/>
        <v>2.7567975830815692E-2</v>
      </c>
      <c r="Q33" s="72">
        <f t="shared" si="16"/>
        <v>-5.1120118757976798E-2</v>
      </c>
      <c r="R33" s="75">
        <f t="shared" si="22"/>
        <v>3.6909643687581317E-2</v>
      </c>
      <c r="S33" s="75">
        <f t="shared" si="21"/>
        <v>4.5654775195897571E-2</v>
      </c>
      <c r="T33" s="75">
        <f t="shared" si="5"/>
        <v>3.5917718612734219E-2</v>
      </c>
      <c r="U33" s="15">
        <f t="shared" si="6"/>
        <v>1.2416994910020867E-2</v>
      </c>
      <c r="V33" s="70">
        <f t="shared" si="19"/>
        <v>-1.8868253686237656E-3</v>
      </c>
      <c r="W33" s="70">
        <f t="shared" si="20"/>
        <v>-2.3338775298830171E-3</v>
      </c>
      <c r="X33" s="70">
        <f t="shared" si="18"/>
        <v>1.6851014851172049E-3</v>
      </c>
      <c r="Y33" s="70">
        <f t="shared" si="7"/>
        <v>-1.836118040998567E-3</v>
      </c>
      <c r="Z33" s="70">
        <f t="shared" si="8"/>
        <v>1.3257101960668276E-3</v>
      </c>
      <c r="AA33" s="71">
        <f t="shared" si="9"/>
        <v>1.6398153688138867E-3</v>
      </c>
      <c r="AB33" s="70">
        <f t="shared" si="10"/>
        <v>-6.347582544174601E-4</v>
      </c>
      <c r="AC33" s="70">
        <f t="shared" si="11"/>
        <v>4.5830685779938102E-4</v>
      </c>
      <c r="AD33" s="70">
        <f t="shared" si="12"/>
        <v>5.6689511122560705E-4</v>
      </c>
      <c r="AE33" s="70">
        <f t="shared" si="13"/>
        <v>4.4599012919388254E-4</v>
      </c>
      <c r="AL33" s="14"/>
      <c r="AM33" s="14"/>
    </row>
    <row r="34" spans="1:39">
      <c r="A34" s="3">
        <v>41729</v>
      </c>
      <c r="B34" s="4">
        <v>2.2749999999999999</v>
      </c>
      <c r="C34" s="4">
        <v>6.2839999999999998</v>
      </c>
      <c r="D34" s="5">
        <v>2.141</v>
      </c>
      <c r="E34" s="35">
        <v>2.8660000000000001</v>
      </c>
      <c r="F34" s="35">
        <v>2.5209999999999999</v>
      </c>
      <c r="G34" s="8">
        <f t="shared" si="15"/>
        <v>1.2010676156583491E-2</v>
      </c>
      <c r="H34" s="7">
        <f t="shared" si="0"/>
        <v>-5.2044048876150217E-2</v>
      </c>
      <c r="I34" s="9">
        <f t="shared" si="1"/>
        <v>0.20619718309859161</v>
      </c>
      <c r="J34" s="7">
        <f t="shared" si="2"/>
        <v>3.8782167451975429E-2</v>
      </c>
      <c r="K34" s="7">
        <f t="shared" si="3"/>
        <v>-7.3502388827636961E-2</v>
      </c>
      <c r="Q34" s="74">
        <f t="shared" si="16"/>
        <v>-8.0749598427727783E-3</v>
      </c>
      <c r="R34" s="75">
        <f t="shared" si="22"/>
        <v>-4.7367354425566707E-2</v>
      </c>
      <c r="S34" s="75">
        <f t="shared" si="21"/>
        <v>0.18321860489292394</v>
      </c>
      <c r="T34" s="75">
        <f t="shared" si="5"/>
        <v>3.2781457061688592E-2</v>
      </c>
      <c r="U34" s="15">
        <f t="shared" si="6"/>
        <v>-8.8653369748431785E-2</v>
      </c>
      <c r="V34" s="70">
        <f t="shared" si="19"/>
        <v>3.824894848448366E-4</v>
      </c>
      <c r="W34" s="70">
        <f t="shared" si="20"/>
        <v>-1.4794828769592128E-3</v>
      </c>
      <c r="X34" s="70">
        <f t="shared" si="18"/>
        <v>-8.6785805953209991E-3</v>
      </c>
      <c r="Y34" s="70">
        <f t="shared" si="7"/>
        <v>-2.6470894936071548E-4</v>
      </c>
      <c r="Z34" s="70">
        <f t="shared" si="8"/>
        <v>-1.5527708952275002E-3</v>
      </c>
      <c r="AA34" s="71">
        <f t="shared" si="9"/>
        <v>6.0061728291998734E-3</v>
      </c>
      <c r="AB34" s="70">
        <f t="shared" si="10"/>
        <v>7.1587240064507375E-4</v>
      </c>
      <c r="AC34" s="70">
        <f t="shared" si="11"/>
        <v>4.1992755858947821E-3</v>
      </c>
      <c r="AD34" s="70">
        <f t="shared" si="12"/>
        <v>-1.6242946724364219E-2</v>
      </c>
      <c r="AE34" s="70">
        <f t="shared" si="13"/>
        <v>-2.9061866337822188E-3</v>
      </c>
      <c r="AL34" s="14"/>
      <c r="AM34" s="14"/>
    </row>
    <row r="35" spans="1:39">
      <c r="A35" s="3">
        <v>41759</v>
      </c>
      <c r="B35" s="4">
        <v>2.1890000000000001</v>
      </c>
      <c r="C35" s="4">
        <v>5.6280000000000001</v>
      </c>
      <c r="D35" s="5">
        <v>2.044</v>
      </c>
      <c r="E35" s="35">
        <v>2.855</v>
      </c>
      <c r="F35" s="35">
        <v>2.4860000000000002</v>
      </c>
      <c r="G35" s="8">
        <f t="shared" si="15"/>
        <v>-3.7802197802197741E-2</v>
      </c>
      <c r="H35" s="7">
        <f t="shared" si="0"/>
        <v>-0.10439210693825585</v>
      </c>
      <c r="I35" s="9">
        <f t="shared" si="1"/>
        <v>-4.5305931807566549E-2</v>
      </c>
      <c r="J35" s="37">
        <f t="shared" si="2"/>
        <v>-3.8381018841591487E-3</v>
      </c>
      <c r="K35" s="7">
        <f t="shared" si="3"/>
        <v>-1.3883379611265251E-2</v>
      </c>
      <c r="Q35" s="72">
        <f t="shared" si="16"/>
        <v>-5.788783380155401E-2</v>
      </c>
      <c r="R35" s="75">
        <f t="shared" si="22"/>
        <v>-9.9715412487672336E-2</v>
      </c>
      <c r="S35" s="75">
        <f t="shared" si="21"/>
        <v>-6.8284510013234226E-2</v>
      </c>
      <c r="T35" s="75">
        <f t="shared" si="5"/>
        <v>-9.8388122744459856E-3</v>
      </c>
      <c r="U35" s="15">
        <f t="shared" si="6"/>
        <v>-2.9034360532060079E-2</v>
      </c>
      <c r="V35" s="70">
        <f t="shared" si="19"/>
        <v>5.7723092255397793E-3</v>
      </c>
      <c r="W35" s="70">
        <f t="shared" si="20"/>
        <v>3.9528423668666532E-3</v>
      </c>
      <c r="X35" s="70">
        <f t="shared" si="18"/>
        <v>6.8090180824882428E-3</v>
      </c>
      <c r="Y35" s="70">
        <f t="shared" si="7"/>
        <v>5.6954752974781885E-4</v>
      </c>
      <c r="Z35" s="70">
        <f t="shared" si="8"/>
        <v>9.8108122433515502E-4</v>
      </c>
      <c r="AA35" s="71">
        <f t="shared" si="9"/>
        <v>6.7183847527273871E-4</v>
      </c>
      <c r="AB35" s="70">
        <f t="shared" si="10"/>
        <v>1.6807362370142931E-3</v>
      </c>
      <c r="AC35" s="70">
        <f t="shared" si="11"/>
        <v>2.8951732367701643E-3</v>
      </c>
      <c r="AD35" s="70">
        <f t="shared" si="12"/>
        <v>1.982597082479309E-3</v>
      </c>
      <c r="AE35" s="70">
        <f t="shared" si="13"/>
        <v>2.856636227835228E-4</v>
      </c>
      <c r="AL35" s="14"/>
      <c r="AM35" s="14"/>
    </row>
    <row r="36" spans="1:39">
      <c r="A36" s="3">
        <v>41790</v>
      </c>
      <c r="B36" s="4">
        <v>2.3580000000000001</v>
      </c>
      <c r="C36" s="4">
        <v>6.1459999999999999</v>
      </c>
      <c r="D36" s="5">
        <v>2.21</v>
      </c>
      <c r="E36" s="35">
        <v>2.5550000000000002</v>
      </c>
      <c r="F36" s="35">
        <v>2.569</v>
      </c>
      <c r="G36" s="8">
        <f t="shared" si="15"/>
        <v>7.7204202832343555E-2</v>
      </c>
      <c r="H36" s="7">
        <f t="shared" si="0"/>
        <v>9.2039800995024831E-2</v>
      </c>
      <c r="I36" s="9">
        <f t="shared" si="1"/>
        <v>8.1213307240704469E-2</v>
      </c>
      <c r="J36" s="7">
        <f t="shared" si="2"/>
        <v>-0.10507880910683007</v>
      </c>
      <c r="K36" s="7">
        <f t="shared" si="3"/>
        <v>3.3386967015285492E-2</v>
      </c>
      <c r="Q36" s="74">
        <f t="shared" si="16"/>
        <v>5.7118566832987286E-2</v>
      </c>
      <c r="R36" s="75">
        <f t="shared" si="22"/>
        <v>9.6716495445608341E-2</v>
      </c>
      <c r="S36" s="75">
        <f t="shared" si="21"/>
        <v>5.8234729035036792E-2</v>
      </c>
      <c r="T36" s="75">
        <f t="shared" si="5"/>
        <v>-0.1110795194971169</v>
      </c>
      <c r="U36" s="15">
        <f t="shared" si="6"/>
        <v>1.8235986094490668E-2</v>
      </c>
      <c r="V36" s="70">
        <f t="shared" si="19"/>
        <v>5.5243076089622903E-3</v>
      </c>
      <c r="W36" s="70">
        <f t="shared" si="20"/>
        <v>3.3262842623886543E-3</v>
      </c>
      <c r="X36" s="70">
        <f t="shared" si="18"/>
        <v>5.6322589054933715E-3</v>
      </c>
      <c r="Y36" s="70">
        <f t="shared" si="7"/>
        <v>-6.3447029581721864E-3</v>
      </c>
      <c r="Z36" s="70">
        <f t="shared" si="8"/>
        <v>-1.074322184154327E-2</v>
      </c>
      <c r="AA36" s="71">
        <f t="shared" si="9"/>
        <v>-6.468685719256689E-3</v>
      </c>
      <c r="AB36" s="70">
        <f t="shared" si="10"/>
        <v>1.041613390503592E-3</v>
      </c>
      <c r="AC36" s="70">
        <f t="shared" si="11"/>
        <v>1.7637206660539838E-3</v>
      </c>
      <c r="AD36" s="70">
        <f t="shared" si="12"/>
        <v>1.0619677088993629E-3</v>
      </c>
      <c r="AE36" s="70">
        <f t="shared" si="13"/>
        <v>-2.0256445729321289E-3</v>
      </c>
      <c r="AL36" s="14"/>
      <c r="AM36" s="14"/>
    </row>
    <row r="37" spans="1:39">
      <c r="A37" s="3">
        <v>41820</v>
      </c>
      <c r="B37" s="4">
        <v>2.3340000000000001</v>
      </c>
      <c r="C37" s="4">
        <v>6.077</v>
      </c>
      <c r="D37" s="5">
        <v>2.4689999999999999</v>
      </c>
      <c r="E37" s="35">
        <v>2.6930000000000001</v>
      </c>
      <c r="F37" s="35">
        <v>2.7549999999999999</v>
      </c>
      <c r="G37" s="8">
        <f t="shared" si="15"/>
        <v>-1.0178117048346065E-2</v>
      </c>
      <c r="H37" s="7">
        <f t="shared" si="0"/>
        <v>-1.1226814188089806E-2</v>
      </c>
      <c r="I37" s="9">
        <f t="shared" si="1"/>
        <v>0.11719457013574656</v>
      </c>
      <c r="J37" s="37">
        <f t="shared" si="2"/>
        <v>5.4011741682974519E-2</v>
      </c>
      <c r="K37" s="7">
        <f t="shared" si="3"/>
        <v>7.2401712728688186E-2</v>
      </c>
      <c r="Q37" s="72">
        <f t="shared" si="16"/>
        <v>-3.0263753047702333E-2</v>
      </c>
      <c r="R37" s="75">
        <f t="shared" si="22"/>
        <v>-6.5501197375062922E-3</v>
      </c>
      <c r="S37" s="75">
        <f t="shared" si="21"/>
        <v>9.4215991930078888E-2</v>
      </c>
      <c r="T37" s="75">
        <f t="shared" si="5"/>
        <v>4.8011031292687682E-2</v>
      </c>
      <c r="U37" s="15">
        <f t="shared" si="6"/>
        <v>5.7250731807893362E-2</v>
      </c>
      <c r="V37" s="70">
        <f t="shared" si="19"/>
        <v>1.9823120616877126E-4</v>
      </c>
      <c r="W37" s="70">
        <f t="shared" si="20"/>
        <v>-2.8513295129162235E-3</v>
      </c>
      <c r="X37" s="70">
        <f t="shared" si="18"/>
        <v>-6.1712602832994328E-4</v>
      </c>
      <c r="Y37" s="70">
        <f t="shared" si="7"/>
        <v>-1.4529939946074089E-3</v>
      </c>
      <c r="Z37" s="70">
        <f t="shared" si="8"/>
        <v>-3.1447800368826582E-4</v>
      </c>
      <c r="AA37" s="71">
        <f t="shared" si="9"/>
        <v>4.5234069368266273E-3</v>
      </c>
      <c r="AB37" s="70">
        <f t="shared" si="10"/>
        <v>-1.7326220092343217E-3</v>
      </c>
      <c r="AC37" s="70">
        <f t="shared" si="11"/>
        <v>-3.7499914840156159E-4</v>
      </c>
      <c r="AD37" s="70">
        <f t="shared" si="12"/>
        <v>5.3939344860035919E-3</v>
      </c>
      <c r="AE37" s="70">
        <f t="shared" si="13"/>
        <v>2.7486666763580385E-3</v>
      </c>
      <c r="AL37" s="14"/>
      <c r="AM37" s="14"/>
    </row>
    <row r="38" spans="1:39">
      <c r="A38" s="3">
        <v>41851</v>
      </c>
      <c r="B38" s="4">
        <v>2.3759999999999999</v>
      </c>
      <c r="C38" s="4">
        <v>5.87</v>
      </c>
      <c r="D38" s="5">
        <v>2.7759999999999998</v>
      </c>
      <c r="E38" s="35">
        <v>2.6339999999999999</v>
      </c>
      <c r="F38" s="35">
        <v>2.8690000000000002</v>
      </c>
      <c r="G38" s="8">
        <f t="shared" si="15"/>
        <v>1.7994858611825114E-2</v>
      </c>
      <c r="H38" s="7">
        <f t="shared" si="0"/>
        <v>-3.4062859963797903E-2</v>
      </c>
      <c r="I38" s="9">
        <f t="shared" si="1"/>
        <v>0.12434183880113404</v>
      </c>
      <c r="J38" s="7">
        <f t="shared" si="2"/>
        <v>-2.1908652060898686E-2</v>
      </c>
      <c r="K38" s="7">
        <f t="shared" si="3"/>
        <v>4.1379310344827704E-2</v>
      </c>
      <c r="Q38" s="74">
        <f t="shared" si="16"/>
        <v>-2.090777387531155E-3</v>
      </c>
      <c r="R38" s="75">
        <f t="shared" si="22"/>
        <v>-2.938616551321439E-2</v>
      </c>
      <c r="S38" s="75">
        <f t="shared" si="21"/>
        <v>0.10136326059546637</v>
      </c>
      <c r="T38" s="75">
        <f t="shared" si="5"/>
        <v>-2.7909362451185523E-2</v>
      </c>
      <c r="U38" s="15">
        <f t="shared" si="6"/>
        <v>2.622832942403288E-2</v>
      </c>
      <c r="V38" s="70">
        <f t="shared" si="19"/>
        <v>6.1439930361276509E-5</v>
      </c>
      <c r="W38" s="70">
        <f t="shared" si="20"/>
        <v>-2.1192801317942883E-4</v>
      </c>
      <c r="X38" s="70">
        <f t="shared" si="18"/>
        <v>-2.9786775528174571E-3</v>
      </c>
      <c r="Y38" s="70">
        <f t="shared" si="7"/>
        <v>5.8352263913349778E-5</v>
      </c>
      <c r="Z38" s="70">
        <f t="shared" si="8"/>
        <v>8.2014914435882865E-4</v>
      </c>
      <c r="AA38" s="71">
        <f t="shared" si="9"/>
        <v>-2.828983979192842E-3</v>
      </c>
      <c r="AB38" s="70">
        <f t="shared" si="10"/>
        <v>-5.4837598072485989E-5</v>
      </c>
      <c r="AC38" s="70">
        <f t="shared" si="11"/>
        <v>-7.7075002958974131E-4</v>
      </c>
      <c r="AD38" s="70">
        <f t="shared" si="12"/>
        <v>2.6585889903919832E-3</v>
      </c>
      <c r="AE38" s="70">
        <f t="shared" si="13"/>
        <v>-7.3201595238442765E-4</v>
      </c>
      <c r="AL38" s="14"/>
      <c r="AM38" s="14"/>
    </row>
    <row r="39" spans="1:39">
      <c r="A39" s="3">
        <v>41882</v>
      </c>
      <c r="B39" s="4">
        <v>2.3650000000000002</v>
      </c>
      <c r="C39" s="4">
        <v>5.835</v>
      </c>
      <c r="D39" s="5">
        <v>2.6930000000000001</v>
      </c>
      <c r="E39" s="35">
        <v>2.5859999999999999</v>
      </c>
      <c r="F39" s="35">
        <v>2.7730000000000001</v>
      </c>
      <c r="G39" s="8">
        <f t="shared" si="15"/>
        <v>-4.6296296296294941E-3</v>
      </c>
      <c r="H39" s="7">
        <f t="shared" si="0"/>
        <v>-5.9625212947189334E-3</v>
      </c>
      <c r="I39" s="9">
        <f t="shared" si="1"/>
        <v>-2.9899135446685789E-2</v>
      </c>
      <c r="J39" s="37">
        <f t="shared" si="2"/>
        <v>-1.8223234624145802E-2</v>
      </c>
      <c r="K39" s="7">
        <f t="shared" si="3"/>
        <v>-3.3461136284419685E-2</v>
      </c>
      <c r="Q39" s="72">
        <f t="shared" si="16"/>
        <v>-2.4715265628985763E-2</v>
      </c>
      <c r="R39" s="75">
        <f t="shared" si="22"/>
        <v>-1.2858268441354199E-3</v>
      </c>
      <c r="S39" s="75">
        <f t="shared" si="21"/>
        <v>-5.287771365235347E-2</v>
      </c>
      <c r="T39" s="75">
        <f t="shared" si="5"/>
        <v>-2.4223945014432639E-2</v>
      </c>
      <c r="U39" s="15">
        <f t="shared" si="6"/>
        <v>-4.8612117205214508E-2</v>
      </c>
      <c r="V39" s="70">
        <f t="shared" si="19"/>
        <v>3.1779552005687377E-5</v>
      </c>
      <c r="W39" s="70">
        <f t="shared" si="20"/>
        <v>1.306886738771363E-3</v>
      </c>
      <c r="X39" s="70">
        <f t="shared" si="18"/>
        <v>6.7991583670702068E-5</v>
      </c>
      <c r="Y39" s="70">
        <f t="shared" si="7"/>
        <v>5.9870123561364804E-4</v>
      </c>
      <c r="Z39" s="70">
        <f t="shared" si="8"/>
        <v>3.1147798770417856E-5</v>
      </c>
      <c r="AA39" s="71">
        <f t="shared" si="9"/>
        <v>1.2809068280035245E-3</v>
      </c>
      <c r="AB39" s="70">
        <f t="shared" si="10"/>
        <v>1.2014613895142655E-3</v>
      </c>
      <c r="AC39" s="70">
        <f t="shared" si="11"/>
        <v>6.2506765252722112E-5</v>
      </c>
      <c r="AD39" s="70">
        <f t="shared" si="12"/>
        <v>2.5704976136119782E-3</v>
      </c>
      <c r="AE39" s="70">
        <f t="shared" si="13"/>
        <v>1.1775772542142711E-3</v>
      </c>
      <c r="AL39" s="14"/>
      <c r="AM39" s="14"/>
    </row>
    <row r="40" spans="1:39">
      <c r="A40" s="2">
        <v>41912</v>
      </c>
      <c r="B40" s="4">
        <v>2.4409999999999998</v>
      </c>
      <c r="C40" s="4">
        <v>6.1459999999999999</v>
      </c>
      <c r="D40" s="5">
        <v>2.7240000000000002</v>
      </c>
      <c r="E40" s="35">
        <v>2.5649999999999999</v>
      </c>
      <c r="F40" s="35">
        <v>2.9</v>
      </c>
      <c r="G40" s="8">
        <f t="shared" si="15"/>
        <v>3.2135306553911044E-2</v>
      </c>
      <c r="H40" s="7">
        <f t="shared" si="0"/>
        <v>5.3299057412167943E-2</v>
      </c>
      <c r="I40" s="9">
        <f t="shared" si="1"/>
        <v>1.1511325659116278E-2</v>
      </c>
      <c r="J40" s="7">
        <f t="shared" si="2"/>
        <v>-8.1206496519721227E-3</v>
      </c>
      <c r="K40" s="7">
        <f t="shared" si="3"/>
        <v>4.5798773891092596E-2</v>
      </c>
      <c r="Q40" s="74">
        <f t="shared" si="16"/>
        <v>1.2049670554554776E-2</v>
      </c>
      <c r="R40" s="75">
        <f t="shared" si="22"/>
        <v>5.797575186275146E-2</v>
      </c>
      <c r="S40" s="75">
        <f t="shared" si="21"/>
        <v>-1.1467252546551402E-2</v>
      </c>
      <c r="T40" s="75">
        <f t="shared" si="5"/>
        <v>-1.412136004225896E-2</v>
      </c>
      <c r="U40" s="15">
        <f t="shared" si="6"/>
        <v>3.0647792970297773E-2</v>
      </c>
      <c r="V40" s="70">
        <f t="shared" si="19"/>
        <v>6.9858871009877046E-4</v>
      </c>
      <c r="W40" s="70">
        <f t="shared" si="20"/>
        <v>-1.381766153518237E-4</v>
      </c>
      <c r="X40" s="70">
        <f t="shared" si="18"/>
        <v>-6.6482258818636889E-4</v>
      </c>
      <c r="Y40" s="70">
        <f t="shared" si="7"/>
        <v>-1.7015773629147418E-4</v>
      </c>
      <c r="Z40" s="70">
        <f t="shared" si="8"/>
        <v>-8.186964657745789E-4</v>
      </c>
      <c r="AA40" s="71">
        <f t="shared" si="9"/>
        <v>1.6193320190536326E-4</v>
      </c>
      <c r="AB40" s="70">
        <f t="shared" si="10"/>
        <v>3.6929580851628789E-4</v>
      </c>
      <c r="AC40" s="70">
        <f t="shared" si="11"/>
        <v>1.7768288403869621E-3</v>
      </c>
      <c r="AD40" s="70">
        <f t="shared" si="12"/>
        <v>-3.5144598198482731E-4</v>
      </c>
      <c r="AE40" s="70">
        <f t="shared" si="13"/>
        <v>-4.32788519034188E-4</v>
      </c>
      <c r="AL40" s="14"/>
      <c r="AM40" s="14"/>
    </row>
    <row r="41" spans="1:39">
      <c r="Q41" s="13"/>
    </row>
    <row r="42" spans="1:39">
      <c r="Q42" s="13"/>
    </row>
    <row r="43" spans="1:39">
      <c r="Q43" s="13"/>
    </row>
    <row r="44" spans="1:39">
      <c r="Q44" s="13"/>
    </row>
    <row r="45" spans="1:39">
      <c r="Q45" s="13"/>
    </row>
    <row r="46" spans="1:39">
      <c r="Q46" s="13"/>
    </row>
    <row r="47" spans="1:39">
      <c r="Q47" s="13"/>
    </row>
    <row r="48" spans="1:39">
      <c r="Q48" s="13"/>
    </row>
    <row r="49" spans="17:17">
      <c r="Q49" s="13"/>
    </row>
    <row r="50" spans="17:17">
      <c r="Q50" s="13"/>
    </row>
    <row r="51" spans="17:17">
      <c r="Q51" s="13"/>
    </row>
    <row r="52" spans="17:17">
      <c r="Q52" s="13"/>
    </row>
    <row r="53" spans="17:17">
      <c r="Q53" s="13"/>
    </row>
    <row r="54" spans="17:17">
      <c r="Q54" s="13"/>
    </row>
    <row r="55" spans="17:17">
      <c r="Q55" s="13"/>
    </row>
    <row r="56" spans="17:17">
      <c r="Q56" s="13"/>
    </row>
    <row r="57" spans="17:17">
      <c r="Q57" s="13"/>
    </row>
    <row r="58" spans="17:17">
      <c r="Q58" s="13"/>
    </row>
    <row r="59" spans="17:17">
      <c r="Q59" s="13"/>
    </row>
    <row r="60" spans="17:17">
      <c r="Q60" s="13"/>
    </row>
    <row r="61" spans="17:17">
      <c r="Q61" s="13"/>
    </row>
    <row r="62" spans="17:17">
      <c r="Q62" s="13"/>
    </row>
    <row r="63" spans="17:17">
      <c r="Q63" s="13"/>
    </row>
    <row r="64" spans="17:17">
      <c r="Q64" s="13"/>
    </row>
    <row r="65" spans="17:17">
      <c r="Q65" s="13"/>
    </row>
    <row r="66" spans="17:17">
      <c r="Q66" s="13"/>
    </row>
    <row r="67" spans="17:17">
      <c r="Q67" s="13"/>
    </row>
    <row r="68" spans="17:17">
      <c r="Q68" s="13"/>
    </row>
    <row r="69" spans="17:17">
      <c r="Q69" s="13"/>
    </row>
    <row r="70" spans="17:17">
      <c r="Q70" s="13"/>
    </row>
    <row r="71" spans="17:17">
      <c r="Q71" s="13"/>
    </row>
    <row r="72" spans="17:17">
      <c r="Q72" s="13"/>
    </row>
    <row r="73" spans="17:17">
      <c r="Q73" s="13"/>
    </row>
    <row r="74" spans="17:17">
      <c r="Q74" s="13"/>
    </row>
    <row r="75" spans="17:17">
      <c r="Q75" s="13"/>
    </row>
    <row r="76" spans="17:17">
      <c r="Q76" s="13"/>
    </row>
    <row r="77" spans="17:17">
      <c r="Q77" s="13"/>
    </row>
    <row r="78" spans="17:17">
      <c r="Q78" s="13"/>
    </row>
    <row r="79" spans="17:17">
      <c r="Q79" s="13"/>
    </row>
    <row r="80" spans="17:17">
      <c r="Q80" s="13"/>
    </row>
    <row r="81" spans="17:17">
      <c r="Q81" s="13"/>
    </row>
    <row r="82" spans="17:17">
      <c r="Q82" s="13"/>
    </row>
    <row r="83" spans="17:17">
      <c r="Q83" s="13"/>
    </row>
    <row r="84" spans="17:17">
      <c r="Q84" s="13"/>
    </row>
    <row r="85" spans="17:17">
      <c r="Q85" s="13"/>
    </row>
    <row r="86" spans="17:17">
      <c r="Q86" s="13"/>
    </row>
    <row r="87" spans="17:17">
      <c r="Q87" s="13"/>
    </row>
    <row r="88" spans="17:17">
      <c r="Q88" s="13"/>
    </row>
    <row r="89" spans="17:17">
      <c r="Q89" s="13"/>
    </row>
    <row r="90" spans="17:17">
      <c r="Q90" s="13"/>
    </row>
    <row r="91" spans="17:17">
      <c r="Q91" s="13"/>
    </row>
    <row r="92" spans="17:17">
      <c r="Q92" s="13"/>
    </row>
    <row r="93" spans="17:17">
      <c r="Q93" s="13"/>
    </row>
    <row r="94" spans="17:17">
      <c r="Q94" s="13"/>
    </row>
    <row r="95" spans="17:17">
      <c r="Q95" s="13"/>
    </row>
    <row r="96" spans="17:17">
      <c r="Q96" s="13"/>
    </row>
    <row r="97" spans="17:17">
      <c r="Q97" s="13"/>
    </row>
    <row r="98" spans="17:17">
      <c r="Q98" s="13"/>
    </row>
    <row r="99" spans="17:17">
      <c r="Q99" s="13"/>
    </row>
    <row r="100" spans="17:17">
      <c r="Q100" s="13"/>
    </row>
    <row r="101" spans="17:17">
      <c r="Q101" s="13"/>
    </row>
    <row r="102" spans="17:17">
      <c r="Q102" s="13"/>
    </row>
    <row r="103" spans="17:17">
      <c r="Q103" s="13"/>
    </row>
    <row r="104" spans="17:17">
      <c r="Q104" s="13"/>
    </row>
    <row r="105" spans="17:17">
      <c r="Q105" s="13"/>
    </row>
    <row r="106" spans="17:17">
      <c r="Q106" s="13"/>
    </row>
    <row r="107" spans="17:17">
      <c r="Q107" s="13"/>
    </row>
    <row r="108" spans="17:17">
      <c r="Q108" s="13"/>
    </row>
    <row r="109" spans="17:17">
      <c r="Q109" s="13"/>
    </row>
    <row r="110" spans="17:17">
      <c r="Q110" s="13"/>
    </row>
    <row r="111" spans="17:17">
      <c r="Q111" s="13"/>
    </row>
    <row r="112" spans="17:17">
      <c r="Q112" s="13"/>
    </row>
    <row r="113" spans="17:17">
      <c r="Q113" s="13"/>
    </row>
    <row r="114" spans="17:17">
      <c r="Q114" s="13"/>
    </row>
    <row r="115" spans="17:17">
      <c r="Q115" s="13"/>
    </row>
    <row r="116" spans="17:17">
      <c r="Q116" s="13"/>
    </row>
    <row r="117" spans="17:17">
      <c r="Q117" s="13"/>
    </row>
    <row r="118" spans="17:17">
      <c r="Q118" s="13"/>
    </row>
    <row r="119" spans="17:17">
      <c r="Q119" s="13"/>
    </row>
    <row r="120" spans="17:17">
      <c r="Q120" s="13"/>
    </row>
    <row r="121" spans="17:17">
      <c r="Q121" s="13"/>
    </row>
    <row r="122" spans="17:17">
      <c r="Q122" s="13"/>
    </row>
    <row r="123" spans="17:17">
      <c r="Q123" s="13"/>
    </row>
    <row r="124" spans="17:17">
      <c r="Q124" s="13"/>
    </row>
    <row r="125" spans="17:17">
      <c r="Q125" s="13"/>
    </row>
    <row r="126" spans="17:17">
      <c r="Q126" s="13"/>
    </row>
    <row r="127" spans="17:17">
      <c r="Q127" s="13"/>
    </row>
    <row r="128" spans="17:17">
      <c r="Q128" s="13"/>
    </row>
    <row r="129" spans="17:17">
      <c r="Q129" s="13"/>
    </row>
    <row r="130" spans="17:17">
      <c r="Q130" s="13"/>
    </row>
    <row r="131" spans="17:17">
      <c r="Q131" s="13"/>
    </row>
    <row r="132" spans="17:17">
      <c r="Q132" s="13"/>
    </row>
    <row r="133" spans="17:17">
      <c r="Q133" s="13"/>
    </row>
    <row r="134" spans="17:17">
      <c r="Q134" s="13"/>
    </row>
    <row r="135" spans="17:17">
      <c r="Q135" s="13"/>
    </row>
    <row r="136" spans="17:17">
      <c r="Q136" s="13"/>
    </row>
    <row r="137" spans="17:17">
      <c r="Q137" s="13"/>
    </row>
    <row r="138" spans="17:17">
      <c r="Q138" s="13"/>
    </row>
    <row r="139" spans="17:17">
      <c r="Q139" s="13"/>
    </row>
    <row r="140" spans="17:17">
      <c r="Q140" s="13"/>
    </row>
    <row r="141" spans="17:17">
      <c r="Q141" s="13"/>
    </row>
    <row r="142" spans="17:17">
      <c r="Q142" s="13"/>
    </row>
    <row r="143" spans="17:17">
      <c r="Q143" s="13"/>
    </row>
    <row r="144" spans="17:17">
      <c r="Q144" s="13"/>
    </row>
    <row r="145" spans="17:17">
      <c r="Q145" s="13"/>
    </row>
    <row r="146" spans="17:17">
      <c r="Q146" s="13"/>
    </row>
    <row r="147" spans="17:17">
      <c r="Q147" s="13"/>
    </row>
    <row r="148" spans="17:17">
      <c r="Q148" s="13"/>
    </row>
    <row r="149" spans="17:17">
      <c r="Q149" s="13"/>
    </row>
    <row r="150" spans="17:17">
      <c r="Q150" s="13"/>
    </row>
    <row r="151" spans="17:17">
      <c r="Q151" s="13"/>
    </row>
    <row r="152" spans="17:17">
      <c r="Q152" s="13"/>
    </row>
    <row r="153" spans="17:17">
      <c r="Q153" s="13"/>
    </row>
    <row r="154" spans="17:17">
      <c r="Q154" s="13"/>
    </row>
    <row r="155" spans="17:17">
      <c r="Q155" s="13"/>
    </row>
    <row r="156" spans="17:17">
      <c r="Q156" s="13"/>
    </row>
    <row r="157" spans="17:17">
      <c r="Q157" s="13"/>
    </row>
    <row r="158" spans="17:17">
      <c r="Q158" s="13"/>
    </row>
    <row r="159" spans="17:17">
      <c r="Q159" s="13"/>
    </row>
    <row r="160" spans="17:17">
      <c r="Q160" s="13"/>
    </row>
    <row r="161" spans="17:17">
      <c r="Q161" s="13"/>
    </row>
    <row r="162" spans="17:17">
      <c r="Q162" s="13"/>
    </row>
    <row r="163" spans="17:17">
      <c r="Q163" s="13"/>
    </row>
    <row r="164" spans="17:17">
      <c r="Q164" s="13"/>
    </row>
    <row r="165" spans="17:17">
      <c r="Q165" s="13"/>
    </row>
    <row r="166" spans="17:17">
      <c r="Q166" s="13"/>
    </row>
    <row r="167" spans="17:17">
      <c r="Q167" s="13"/>
    </row>
    <row r="168" spans="17:17">
      <c r="Q168" s="13"/>
    </row>
    <row r="169" spans="17:17">
      <c r="Q169" s="13"/>
    </row>
    <row r="170" spans="17:17">
      <c r="Q170" s="13"/>
    </row>
    <row r="171" spans="17:17">
      <c r="Q171" s="13"/>
    </row>
    <row r="172" spans="17:17">
      <c r="Q172" s="13"/>
    </row>
    <row r="173" spans="17:17">
      <c r="Q173" s="13"/>
    </row>
    <row r="174" spans="17:17">
      <c r="Q174" s="13"/>
    </row>
    <row r="175" spans="17:17">
      <c r="Q175" s="13"/>
    </row>
    <row r="176" spans="17:17">
      <c r="Q176" s="13"/>
    </row>
    <row r="177" spans="17:17">
      <c r="Q177" s="13"/>
    </row>
    <row r="178" spans="17:17">
      <c r="Q178" s="13"/>
    </row>
    <row r="179" spans="17:17">
      <c r="Q179" s="13"/>
    </row>
    <row r="180" spans="17:17">
      <c r="Q180" s="13"/>
    </row>
    <row r="181" spans="17:17">
      <c r="Q181" s="13"/>
    </row>
    <row r="182" spans="17:17">
      <c r="Q182" s="13"/>
    </row>
    <row r="183" spans="17:17">
      <c r="Q183" s="13"/>
    </row>
    <row r="184" spans="17:17">
      <c r="Q184" s="13"/>
    </row>
    <row r="185" spans="17:17">
      <c r="Q185" s="13"/>
    </row>
    <row r="186" spans="17:17">
      <c r="Q186" s="13"/>
    </row>
    <row r="187" spans="17:17">
      <c r="Q187" s="13"/>
    </row>
    <row r="188" spans="17:17">
      <c r="Q188" s="13"/>
    </row>
    <row r="189" spans="17:17">
      <c r="Q189" s="13"/>
    </row>
    <row r="190" spans="17:17">
      <c r="Q190" s="13"/>
    </row>
    <row r="191" spans="17:17">
      <c r="Q191" s="13"/>
    </row>
    <row r="192" spans="17:17">
      <c r="Q192" s="13"/>
    </row>
    <row r="193" spans="17:17">
      <c r="Q193" s="13"/>
    </row>
    <row r="194" spans="17:17">
      <c r="Q194" s="13"/>
    </row>
    <row r="195" spans="17:17">
      <c r="Q195" s="13"/>
    </row>
    <row r="196" spans="17:17">
      <c r="Q196" s="13"/>
    </row>
    <row r="197" spans="17:17">
      <c r="Q197" s="13"/>
    </row>
    <row r="198" spans="17:17">
      <c r="Q198" s="13"/>
    </row>
    <row r="199" spans="17:17">
      <c r="Q199" s="13"/>
    </row>
    <row r="200" spans="17:17">
      <c r="Q200" s="13"/>
    </row>
    <row r="201" spans="17:17">
      <c r="Q201" s="13"/>
    </row>
    <row r="202" spans="17:17">
      <c r="Q202" s="13"/>
    </row>
    <row r="203" spans="17:17">
      <c r="Q203" s="13"/>
    </row>
    <row r="204" spans="17:17">
      <c r="Q204" s="13"/>
    </row>
    <row r="205" spans="17:17">
      <c r="Q205" s="13"/>
    </row>
    <row r="206" spans="17:17">
      <c r="Q206" s="13"/>
    </row>
    <row r="207" spans="17:17">
      <c r="Q207" s="13"/>
    </row>
    <row r="208" spans="17:17">
      <c r="Q208" s="13"/>
    </row>
    <row r="209" spans="17:17">
      <c r="Q209" s="13"/>
    </row>
    <row r="210" spans="17:17">
      <c r="Q210" s="13"/>
    </row>
    <row r="211" spans="17:17">
      <c r="Q211" s="13"/>
    </row>
    <row r="212" spans="17:17">
      <c r="Q212" s="13"/>
    </row>
    <row r="213" spans="17:17">
      <c r="Q213" s="13"/>
    </row>
    <row r="214" spans="17:17">
      <c r="Q214" s="13"/>
    </row>
    <row r="215" spans="17:17">
      <c r="Q215" s="13"/>
    </row>
    <row r="216" spans="17:17">
      <c r="Q216" s="13"/>
    </row>
    <row r="217" spans="17:17">
      <c r="Q217" s="13"/>
    </row>
    <row r="218" spans="17:17">
      <c r="Q218" s="13"/>
    </row>
    <row r="219" spans="17:17">
      <c r="Q219" s="13"/>
    </row>
    <row r="220" spans="17:17">
      <c r="Q220" s="13"/>
    </row>
    <row r="221" spans="17:17">
      <c r="Q221" s="13"/>
    </row>
    <row r="222" spans="17:17">
      <c r="Q222" s="13"/>
    </row>
    <row r="223" spans="17:17">
      <c r="Q223" s="13"/>
    </row>
    <row r="224" spans="17:17">
      <c r="Q224" s="13"/>
    </row>
    <row r="225" spans="17:17">
      <c r="Q225" s="13"/>
    </row>
    <row r="226" spans="17:17">
      <c r="Q226" s="13"/>
    </row>
    <row r="227" spans="17:17">
      <c r="Q227" s="13"/>
    </row>
    <row r="228" spans="17:17">
      <c r="Q228" s="13"/>
    </row>
    <row r="229" spans="17:17">
      <c r="Q229" s="13"/>
    </row>
    <row r="230" spans="17:17">
      <c r="Q230" s="13"/>
    </row>
    <row r="231" spans="17:17">
      <c r="Q231" s="13"/>
    </row>
    <row r="232" spans="17:17">
      <c r="Q232" s="13"/>
    </row>
    <row r="233" spans="17:17">
      <c r="Q233" s="13"/>
    </row>
    <row r="234" spans="17:17">
      <c r="Q234" s="13"/>
    </row>
    <row r="235" spans="17:17">
      <c r="Q235" s="13"/>
    </row>
    <row r="236" spans="17:17">
      <c r="Q236" s="13"/>
    </row>
    <row r="237" spans="17:17">
      <c r="Q237" s="13"/>
    </row>
    <row r="238" spans="17:17">
      <c r="Q238" s="13"/>
    </row>
    <row r="239" spans="17:17">
      <c r="Q239" s="13"/>
    </row>
    <row r="240" spans="17:17">
      <c r="Q240" s="13"/>
    </row>
    <row r="241" spans="17:17">
      <c r="Q241" s="13"/>
    </row>
    <row r="242" spans="17:17">
      <c r="Q242" s="13"/>
    </row>
    <row r="243" spans="17:17">
      <c r="Q243" s="13"/>
    </row>
    <row r="244" spans="17:17">
      <c r="Q244" s="13"/>
    </row>
    <row r="245" spans="17:17">
      <c r="Q245" s="13"/>
    </row>
    <row r="246" spans="17:17">
      <c r="Q246" s="13"/>
    </row>
    <row r="247" spans="17:17">
      <c r="Q247" s="13"/>
    </row>
    <row r="248" spans="17:17">
      <c r="Q248" s="13"/>
    </row>
    <row r="249" spans="17:17">
      <c r="Q249" s="13"/>
    </row>
    <row r="250" spans="17:17">
      <c r="Q250" s="13"/>
    </row>
    <row r="251" spans="17:17">
      <c r="Q251" s="13"/>
    </row>
    <row r="252" spans="17:17">
      <c r="Q252" s="13"/>
    </row>
    <row r="253" spans="17:17">
      <c r="Q253" s="13"/>
    </row>
    <row r="254" spans="17:17">
      <c r="Q254" s="13"/>
    </row>
    <row r="255" spans="17:17">
      <c r="Q255" s="13"/>
    </row>
    <row r="256" spans="17:17">
      <c r="Q256" s="13"/>
    </row>
    <row r="257" spans="17:17">
      <c r="Q257" s="13"/>
    </row>
    <row r="258" spans="17:17">
      <c r="Q258" s="13"/>
    </row>
    <row r="259" spans="17:17">
      <c r="Q259" s="13"/>
    </row>
    <row r="260" spans="17:17">
      <c r="Q260" s="13"/>
    </row>
    <row r="261" spans="17:17">
      <c r="Q261" s="13"/>
    </row>
    <row r="262" spans="17:17">
      <c r="Q262" s="13"/>
    </row>
    <row r="263" spans="17:17">
      <c r="Q263" s="13"/>
    </row>
    <row r="264" spans="17:17">
      <c r="Q264" s="13"/>
    </row>
    <row r="265" spans="17:17">
      <c r="Q265" s="14"/>
    </row>
  </sheetData>
  <mergeCells count="11">
    <mergeCell ref="L24:P24"/>
    <mergeCell ref="L20:P20"/>
    <mergeCell ref="B2:F2"/>
    <mergeCell ref="G2:K2"/>
    <mergeCell ref="AF3:AO3"/>
    <mergeCell ref="L2:P2"/>
    <mergeCell ref="L6:P6"/>
    <mergeCell ref="L12:P12"/>
    <mergeCell ref="L16:P16"/>
    <mergeCell ref="Q2:U2"/>
    <mergeCell ref="AF8:AO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"/>
  <sheetViews>
    <sheetView topLeftCell="A13" workbookViewId="0">
      <selection activeCell="A33" sqref="A33"/>
    </sheetView>
  </sheetViews>
  <sheetFormatPr defaultRowHeight="15"/>
  <cols>
    <col min="1" max="1" width="22.7109375" customWidth="1"/>
    <col min="2" max="2" width="25.140625" customWidth="1"/>
    <col min="3" max="3" width="22" customWidth="1"/>
    <col min="4" max="4" width="18.5703125" customWidth="1"/>
    <col min="5" max="5" width="23.7109375" customWidth="1"/>
    <col min="6" max="6" width="30.28515625" customWidth="1"/>
    <col min="7" max="7" width="12.140625" customWidth="1"/>
    <col min="8" max="8" width="28.28515625" customWidth="1"/>
  </cols>
  <sheetData>
    <row r="1" spans="1:7" ht="15.75" thickBot="1">
      <c r="A1" s="155" t="s">
        <v>52</v>
      </c>
      <c r="B1" s="156"/>
      <c r="C1" s="156"/>
      <c r="D1" s="156"/>
      <c r="E1" s="156"/>
      <c r="F1" s="157"/>
    </row>
    <row r="2" spans="1:7">
      <c r="A2" s="29"/>
      <c r="B2" s="29" t="s">
        <v>3</v>
      </c>
      <c r="C2" s="29" t="s">
        <v>4</v>
      </c>
      <c r="D2" s="28" t="s">
        <v>5</v>
      </c>
      <c r="E2" s="59" t="s">
        <v>27</v>
      </c>
      <c r="F2" s="28" t="s">
        <v>28</v>
      </c>
    </row>
    <row r="3" spans="1:7">
      <c r="A3" s="89" t="s">
        <v>3</v>
      </c>
      <c r="B3" s="30">
        <v>3.23782948E-3</v>
      </c>
      <c r="C3" s="27">
        <v>7.11053702246218E-4</v>
      </c>
      <c r="D3" s="27">
        <v>8.2035199750730503E-4</v>
      </c>
      <c r="E3" s="83">
        <v>-4.8692770364000002E-5</v>
      </c>
      <c r="F3" s="27">
        <v>1.73236332269338E-3</v>
      </c>
    </row>
    <row r="4" spans="1:7">
      <c r="A4" s="86" t="s">
        <v>4</v>
      </c>
      <c r="B4" s="27">
        <v>7.11053702246218E-4</v>
      </c>
      <c r="C4" s="30">
        <v>2.911302681E-3</v>
      </c>
      <c r="D4" s="27">
        <v>3.6908549810595498E-4</v>
      </c>
      <c r="E4" s="84">
        <v>-5.8119487048400001E-5</v>
      </c>
      <c r="F4" s="81">
        <v>6.8300449605197095E-4</v>
      </c>
    </row>
    <row r="5" spans="1:7">
      <c r="A5" s="90" t="s">
        <v>5</v>
      </c>
      <c r="B5" s="27">
        <v>8.2035199750730503E-4</v>
      </c>
      <c r="C5" s="27">
        <v>3.6908549810595498E-4</v>
      </c>
      <c r="D5" s="91">
        <v>5.3912997200000002E-3</v>
      </c>
      <c r="E5" s="85">
        <v>3.3184595326999998E-4</v>
      </c>
      <c r="F5" s="27">
        <v>1.7711011870925001E-3</v>
      </c>
    </row>
    <row r="6" spans="1:7">
      <c r="A6" s="87" t="s">
        <v>27</v>
      </c>
      <c r="B6" s="80">
        <v>-4.8692770364000002E-5</v>
      </c>
      <c r="C6" s="81">
        <v>-5.8119487048400001E-5</v>
      </c>
      <c r="D6" s="69">
        <v>3.3184595326999998E-4</v>
      </c>
      <c r="E6" s="92">
        <v>1.1450686539999999E-3</v>
      </c>
      <c r="F6" s="27">
        <v>6.4882010992493096E-4</v>
      </c>
    </row>
    <row r="7" spans="1:7">
      <c r="A7" s="88" t="s">
        <v>28</v>
      </c>
      <c r="B7" s="27">
        <v>1.73236332269338E-3</v>
      </c>
      <c r="C7" s="81">
        <v>6.8300449605197095E-4</v>
      </c>
      <c r="D7" s="27">
        <v>1.7711011870925001E-3</v>
      </c>
      <c r="E7" s="82">
        <v>6.4882010992493096E-4</v>
      </c>
      <c r="F7" s="16">
        <v>4.830274386E-3</v>
      </c>
    </row>
    <row r="8" spans="1:7" ht="15.75" thickBot="1"/>
    <row r="9" spans="1:7" ht="15.75" thickBot="1">
      <c r="A9" s="151"/>
      <c r="B9" s="103" t="s">
        <v>3</v>
      </c>
      <c r="C9" s="103" t="s">
        <v>4</v>
      </c>
      <c r="D9" s="103" t="s">
        <v>5</v>
      </c>
      <c r="E9" s="103" t="s">
        <v>27</v>
      </c>
      <c r="F9" s="142" t="s">
        <v>28</v>
      </c>
    </row>
    <row r="10" spans="1:7" ht="15.75" thickBot="1">
      <c r="A10" s="28" t="s">
        <v>54</v>
      </c>
      <c r="B10" s="12">
        <v>0</v>
      </c>
      <c r="C10" s="12">
        <v>0.56200082175739452</v>
      </c>
      <c r="D10" s="12">
        <v>0</v>
      </c>
      <c r="E10" s="12">
        <v>0.43799917824260559</v>
      </c>
      <c r="F10" s="150">
        <v>0</v>
      </c>
      <c r="G10" s="112">
        <f>SUM(B10:F10)</f>
        <v>1</v>
      </c>
    </row>
    <row r="11" spans="1:7">
      <c r="A11" s="27" t="s">
        <v>55</v>
      </c>
      <c r="B11" s="100">
        <v>2.0085636E-2</v>
      </c>
      <c r="C11" s="100">
        <v>-4.6766945000000001E-3</v>
      </c>
      <c r="D11" s="100">
        <v>2.2978578199999999E-2</v>
      </c>
      <c r="E11" s="100">
        <v>6.0007104000000004E-3</v>
      </c>
      <c r="F11" s="100">
        <v>1.51509809E-2</v>
      </c>
    </row>
    <row r="12" spans="1:7" ht="15.75" thickBot="1"/>
    <row r="13" spans="1:7">
      <c r="A13" s="110" t="s">
        <v>56</v>
      </c>
      <c r="B13" s="99">
        <f>B10*SUMPRODUCT(B10:F10,B3:F3)</f>
        <v>0</v>
      </c>
      <c r="C13" s="11">
        <f>C10*SUMPRODUCT(B10:F10,B4:F4)</f>
        <v>9.0521371848832242E-4</v>
      </c>
      <c r="D13" s="11">
        <f>D10*SUMPRODUCT(B10:F10,B5:F5)</f>
        <v>0</v>
      </c>
      <c r="E13" s="47">
        <f>E10*SUMPRODUCT(B10:F10,B6:F6)</f>
        <v>2.0536727203863424E-4</v>
      </c>
      <c r="F13" s="47">
        <f>F10*SUMPRODUCT(B10:F10,B7:F7)</f>
        <v>0</v>
      </c>
    </row>
    <row r="14" spans="1:7" ht="15.75" thickBot="1">
      <c r="A14" s="111" t="s">
        <v>57</v>
      </c>
      <c r="B14" s="99">
        <f>B10*B11</f>
        <v>0</v>
      </c>
      <c r="C14" s="11">
        <f>C10*C11</f>
        <v>-2.6283061521082873E-3</v>
      </c>
      <c r="D14" s="11">
        <f>D10*D11</f>
        <v>0</v>
      </c>
      <c r="E14" s="11">
        <f>E10*E11</f>
        <v>2.6283062240718574E-3</v>
      </c>
      <c r="F14" s="11">
        <f>F10*F11</f>
        <v>0</v>
      </c>
    </row>
    <row r="15" spans="1:7" ht="15.75" thickBot="1"/>
    <row r="16" spans="1:7" ht="15.75" thickBot="1">
      <c r="A16" s="163" t="s">
        <v>58</v>
      </c>
      <c r="B16" s="164"/>
    </row>
    <row r="17" spans="1:8">
      <c r="A17" s="28" t="s">
        <v>59</v>
      </c>
      <c r="B17" s="12">
        <f>SUM(B13:F13)</f>
        <v>1.1105809905269566E-3</v>
      </c>
    </row>
    <row r="18" spans="1:8">
      <c r="A18" s="27" t="s">
        <v>11</v>
      </c>
      <c r="B18" s="101">
        <f>SQRT(B17)</f>
        <v>3.3325380575875745E-2</v>
      </c>
      <c r="D18" s="113"/>
    </row>
    <row r="19" spans="1:8">
      <c r="A19" s="31" t="s">
        <v>60</v>
      </c>
      <c r="B19" s="101">
        <f>SUM(B14:F14)</f>
        <v>7.1963570085625816E-11</v>
      </c>
      <c r="D19" s="114"/>
      <c r="E19" s="93"/>
      <c r="F19" s="93"/>
    </row>
    <row r="20" spans="1:8">
      <c r="A20" s="27" t="s">
        <v>70</v>
      </c>
      <c r="B20" s="129">
        <v>0</v>
      </c>
    </row>
    <row r="21" spans="1:8" ht="15.75" thickBot="1"/>
    <row r="22" spans="1:8" ht="15.75" thickBot="1">
      <c r="A22" s="102" t="s">
        <v>61</v>
      </c>
      <c r="B22" s="104" t="s">
        <v>62</v>
      </c>
      <c r="C22" s="105" t="s">
        <v>3</v>
      </c>
      <c r="D22" s="103" t="s">
        <v>4</v>
      </c>
      <c r="E22" s="103" t="s">
        <v>5</v>
      </c>
      <c r="F22" s="103" t="s">
        <v>27</v>
      </c>
      <c r="G22" s="104" t="s">
        <v>28</v>
      </c>
      <c r="H22" s="131" t="s">
        <v>63</v>
      </c>
    </row>
    <row r="23" spans="1:8">
      <c r="A23" s="106">
        <v>7.3425470512622507E-2</v>
      </c>
      <c r="B23" s="107">
        <v>2.2978578199999999E-2</v>
      </c>
      <c r="C23" s="36">
        <v>0</v>
      </c>
      <c r="D23" s="12">
        <v>0</v>
      </c>
      <c r="E23" s="12">
        <v>1</v>
      </c>
      <c r="F23" s="12">
        <v>0</v>
      </c>
      <c r="G23" s="12">
        <v>0</v>
      </c>
      <c r="H23" s="140">
        <v>0.313</v>
      </c>
    </row>
    <row r="24" spans="1:8">
      <c r="A24" s="149">
        <v>2.6080260781499099E-2</v>
      </c>
      <c r="B24" s="133">
        <v>6.0000000693536401E-3</v>
      </c>
      <c r="C24" s="134">
        <v>0.13371251777066318</v>
      </c>
      <c r="D24" s="135">
        <v>0.23067187084767651</v>
      </c>
      <c r="E24" s="135">
        <v>3.4099439085414615E-2</v>
      </c>
      <c r="F24" s="135">
        <v>0.60151617229624577</v>
      </c>
      <c r="G24" s="135">
        <v>0</v>
      </c>
      <c r="H24" s="141">
        <v>0.22900000000000001</v>
      </c>
    </row>
    <row r="25" spans="1:8">
      <c r="A25" s="108">
        <v>3.2875992756309001E-2</v>
      </c>
      <c r="B25" s="109">
        <v>1.50000000893488E-2</v>
      </c>
      <c r="C25" s="99">
        <v>0.38560507598313787</v>
      </c>
      <c r="D25" s="11">
        <v>0</v>
      </c>
      <c r="E25" s="11">
        <v>0.21016012877329557</v>
      </c>
      <c r="F25" s="11">
        <v>0.40423479524356665</v>
      </c>
      <c r="G25" s="11">
        <v>0</v>
      </c>
      <c r="H25" s="140">
        <v>0.45590000000000003</v>
      </c>
    </row>
    <row r="26" spans="1:8">
      <c r="A26" s="136">
        <v>2.6956990028744798E-2</v>
      </c>
      <c r="B26" s="137">
        <v>9.9999999830744195E-3</v>
      </c>
      <c r="C26" s="138">
        <v>0.24050821949263623</v>
      </c>
      <c r="D26" s="139">
        <v>0.10058835277725089</v>
      </c>
      <c r="E26" s="139">
        <v>9.9292313735586474E-2</v>
      </c>
      <c r="F26" s="139">
        <v>0.55961111399452657</v>
      </c>
      <c r="G26" s="139">
        <v>0</v>
      </c>
      <c r="H26" s="140">
        <v>0.37</v>
      </c>
    </row>
    <row r="27" spans="1:8">
      <c r="A27" s="108">
        <v>4.5751395007653697E-2</v>
      </c>
      <c r="B27" s="109">
        <v>2.01000001853287E-2</v>
      </c>
      <c r="C27" s="99">
        <v>0.55279875646850019</v>
      </c>
      <c r="D27" s="11">
        <v>0</v>
      </c>
      <c r="E27" s="11">
        <v>0.37184648290743438</v>
      </c>
      <c r="F27" s="11">
        <v>7.5354760624065653E-2</v>
      </c>
      <c r="G27" s="11">
        <v>0</v>
      </c>
      <c r="H27" s="140">
        <v>0.43885999999999997</v>
      </c>
    </row>
    <row r="28" spans="1:8">
      <c r="A28" s="132">
        <v>6.37982106416808E-2</v>
      </c>
      <c r="B28" s="133">
        <v>2.2499999999666901E-2</v>
      </c>
      <c r="C28" s="134">
        <v>0.16542957558331253</v>
      </c>
      <c r="D28" s="135">
        <v>0</v>
      </c>
      <c r="E28" s="135">
        <v>0.83457042441668761</v>
      </c>
      <c r="F28" s="135">
        <v>0</v>
      </c>
      <c r="G28" s="135">
        <v>0</v>
      </c>
      <c r="H28" s="140">
        <v>0.35</v>
      </c>
    </row>
    <row r="29" spans="1:8">
      <c r="A29" s="108">
        <v>3.7278737604696098E-2</v>
      </c>
      <c r="B29" s="109">
        <v>1.6999999593712799E-2</v>
      </c>
      <c r="C29" s="99">
        <v>0.45117120771068353</v>
      </c>
      <c r="D29" s="11">
        <v>0</v>
      </c>
      <c r="E29" s="11">
        <v>0.27356652525269909</v>
      </c>
      <c r="F29" s="11">
        <v>0.27526226703661744</v>
      </c>
      <c r="G29" s="11">
        <v>0</v>
      </c>
      <c r="H29" s="141">
        <f t="shared" ref="H29:H37" si="0">B29/A29</f>
        <v>0.45602401492188044</v>
      </c>
    </row>
    <row r="30" spans="1:8">
      <c r="A30" s="108">
        <v>5.5664700822951503E-2</v>
      </c>
      <c r="B30" s="109">
        <v>2.1999999999666901E-2</v>
      </c>
      <c r="C30" s="99">
        <v>0.33826399999732276</v>
      </c>
      <c r="D30" s="11">
        <v>0</v>
      </c>
      <c r="E30" s="11">
        <v>0.66173600000267729</v>
      </c>
      <c r="F30" s="11">
        <v>0</v>
      </c>
      <c r="G30" s="11">
        <v>0</v>
      </c>
      <c r="H30" s="141">
        <f t="shared" si="0"/>
        <v>0.39522353797679849</v>
      </c>
    </row>
    <row r="31" spans="1:8">
      <c r="A31" s="121">
        <v>3.4943569240781201E-2</v>
      </c>
      <c r="B31" s="122">
        <v>1.5999999683179399E-2</v>
      </c>
      <c r="C31" s="123">
        <v>0.4183881364987756</v>
      </c>
      <c r="D31" s="124">
        <v>0</v>
      </c>
      <c r="E31" s="124">
        <v>0.24186332212290232</v>
      </c>
      <c r="F31" s="124">
        <v>0.33974854137832244</v>
      </c>
      <c r="G31" s="124">
        <v>0</v>
      </c>
      <c r="H31" s="141">
        <f t="shared" si="0"/>
        <v>0.45788109316853809</v>
      </c>
    </row>
    <row r="32" spans="1:8">
      <c r="A32" s="108">
        <v>3.9834466225506703E-2</v>
      </c>
      <c r="B32" s="117">
        <v>1.7999999983773201E-2</v>
      </c>
      <c r="C32" s="99">
        <v>0.48395429448609423</v>
      </c>
      <c r="D32" s="11">
        <v>0</v>
      </c>
      <c r="E32" s="11">
        <v>0.30526974371517207</v>
      </c>
      <c r="F32" s="11">
        <v>0.21077596179873384</v>
      </c>
      <c r="G32" s="11">
        <v>0</v>
      </c>
      <c r="H32" s="141">
        <f t="shared" si="0"/>
        <v>0.45186999323333438</v>
      </c>
    </row>
    <row r="33" spans="1:8">
      <c r="A33" s="125">
        <v>4.8462359129897499E-2</v>
      </c>
      <c r="B33" s="126">
        <v>2.10000000593146E-2</v>
      </c>
      <c r="C33" s="127">
        <v>0.58230351892657872</v>
      </c>
      <c r="D33" s="128">
        <v>0</v>
      </c>
      <c r="E33" s="128">
        <v>0.40037936439907779</v>
      </c>
      <c r="F33" s="128">
        <v>1.7317116674343387E-2</v>
      </c>
      <c r="G33" s="128">
        <v>0</v>
      </c>
      <c r="H33" s="141">
        <f t="shared" si="0"/>
        <v>0.43332599643006725</v>
      </c>
    </row>
    <row r="34" spans="1:8">
      <c r="A34" s="118">
        <v>2.9184429615631301E-2</v>
      </c>
      <c r="B34" s="119">
        <v>1.2499999959699699E-2</v>
      </c>
      <c r="C34" s="120">
        <v>0.30725551348213748</v>
      </c>
      <c r="D34" s="95">
        <v>1.9286123021283411E-2</v>
      </c>
      <c r="E34" s="95">
        <v>0.14003785896857418</v>
      </c>
      <c r="F34" s="95">
        <v>0.53342050452800494</v>
      </c>
      <c r="G34" s="11">
        <v>0</v>
      </c>
      <c r="H34" s="141">
        <f t="shared" si="0"/>
        <v>0.42831057945380052</v>
      </c>
    </row>
    <row r="35" spans="1:8">
      <c r="A35" s="108">
        <v>2.6073002501222801E-2</v>
      </c>
      <c r="B35" s="109">
        <v>7.9999999876551806E-3</v>
      </c>
      <c r="C35" s="99">
        <v>0.18711036358747726</v>
      </c>
      <c r="D35" s="11">
        <v>0.16563010323817245</v>
      </c>
      <c r="E35" s="11">
        <v>6.6695872931663638E-2</v>
      </c>
      <c r="F35" s="11">
        <v>0.58056366024268669</v>
      </c>
      <c r="G35" s="11">
        <v>0</v>
      </c>
      <c r="H35" s="141">
        <f t="shared" si="0"/>
        <v>0.30683079124776624</v>
      </c>
    </row>
    <row r="36" spans="1:8">
      <c r="A36" s="108">
        <v>4.2571048339585797E-2</v>
      </c>
      <c r="B36" s="109">
        <v>1.9000000095550602E-2</v>
      </c>
      <c r="C36" s="99">
        <v>0.51673737213848858</v>
      </c>
      <c r="D36" s="11">
        <v>0</v>
      </c>
      <c r="E36" s="11">
        <v>0.33697295335522121</v>
      </c>
      <c r="F36" s="11">
        <v>0.14628967450629027</v>
      </c>
      <c r="G36" s="11">
        <v>0</v>
      </c>
      <c r="H36" s="141">
        <f t="shared" si="0"/>
        <v>0.44631271337245781</v>
      </c>
    </row>
    <row r="37" spans="1:8" ht="15.75" thickBot="1">
      <c r="A37" s="115">
        <v>2.59631215749705E-2</v>
      </c>
      <c r="B37" s="116">
        <v>6.9999999233835899E-3</v>
      </c>
      <c r="C37" s="99">
        <v>0.16041143948012246</v>
      </c>
      <c r="D37" s="11">
        <v>0.19815098714989088</v>
      </c>
      <c r="E37" s="11">
        <v>5.0397650878824966E-2</v>
      </c>
      <c r="F37" s="11">
        <v>0.59103992249116155</v>
      </c>
      <c r="G37" s="11">
        <v>0</v>
      </c>
      <c r="H37" s="141">
        <f t="shared" si="0"/>
        <v>0.26961318588639482</v>
      </c>
    </row>
  </sheetData>
  <mergeCells count="2">
    <mergeCell ref="A1:F1"/>
    <mergeCell ref="A16:B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34"/>
  <sheetViews>
    <sheetView tabSelected="1" topLeftCell="A9" workbookViewId="0">
      <selection activeCell="T3" sqref="T3"/>
    </sheetView>
  </sheetViews>
  <sheetFormatPr defaultRowHeight="15"/>
  <cols>
    <col min="1" max="1" width="10.140625" bestFit="1" customWidth="1"/>
    <col min="14" max="14" width="20.5703125" customWidth="1"/>
    <col min="15" max="15" width="21.140625" customWidth="1"/>
    <col min="16" max="16" width="20.42578125" customWidth="1"/>
    <col min="17" max="17" width="15.42578125" customWidth="1"/>
    <col min="18" max="18" width="19.42578125" customWidth="1"/>
    <col min="19" max="19" width="20.7109375" customWidth="1"/>
    <col min="20" max="20" width="21.140625" customWidth="1"/>
    <col min="21" max="21" width="14.85546875" customWidth="1"/>
  </cols>
  <sheetData>
    <row r="1" spans="1:28" ht="15.75" thickBot="1">
      <c r="A1" s="155" t="s">
        <v>64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9"/>
    </row>
    <row r="2" spans="1:28" ht="15.75" thickBot="1">
      <c r="A2" s="168" t="s">
        <v>66</v>
      </c>
      <c r="B2" s="169"/>
      <c r="C2" s="169"/>
      <c r="D2" s="169"/>
      <c r="E2" s="170"/>
      <c r="F2" s="168" t="s">
        <v>72</v>
      </c>
      <c r="G2" s="169"/>
      <c r="H2" s="169"/>
      <c r="I2" s="170"/>
      <c r="J2" s="168" t="s">
        <v>76</v>
      </c>
      <c r="K2" s="169"/>
      <c r="L2" s="169"/>
      <c r="M2" s="170"/>
      <c r="N2" s="171" t="s">
        <v>65</v>
      </c>
      <c r="O2" s="172"/>
      <c r="P2" s="172"/>
      <c r="Q2" s="173"/>
      <c r="R2" s="200" t="s">
        <v>73</v>
      </c>
      <c r="S2" s="210" t="s">
        <v>74</v>
      </c>
      <c r="T2" s="201" t="s">
        <v>75</v>
      </c>
      <c r="U2" s="165" t="s">
        <v>77</v>
      </c>
      <c r="V2" s="166"/>
      <c r="W2" s="166"/>
      <c r="X2" s="167"/>
      <c r="Y2" s="165" t="s">
        <v>78</v>
      </c>
      <c r="Z2" s="166"/>
      <c r="AA2" s="166"/>
      <c r="AB2" s="167"/>
    </row>
    <row r="3" spans="1:28">
      <c r="A3" s="176"/>
      <c r="B3" s="53" t="s">
        <v>3</v>
      </c>
      <c r="C3" s="143" t="s">
        <v>4</v>
      </c>
      <c r="D3" s="143" t="s">
        <v>5</v>
      </c>
      <c r="E3" s="143" t="s">
        <v>27</v>
      </c>
      <c r="F3" s="186" t="s">
        <v>3</v>
      </c>
      <c r="G3" s="187" t="s">
        <v>4</v>
      </c>
      <c r="H3" s="187" t="s">
        <v>5</v>
      </c>
      <c r="I3" s="187" t="s">
        <v>27</v>
      </c>
      <c r="J3" s="197" t="s">
        <v>3</v>
      </c>
      <c r="K3" s="198" t="s">
        <v>4</v>
      </c>
      <c r="L3" s="198" t="s">
        <v>5</v>
      </c>
      <c r="M3" s="198" t="s">
        <v>27</v>
      </c>
      <c r="N3" s="144" t="s">
        <v>3</v>
      </c>
      <c r="O3" s="144" t="s">
        <v>4</v>
      </c>
      <c r="P3" s="144" t="s">
        <v>5</v>
      </c>
      <c r="Q3" s="191" t="s">
        <v>27</v>
      </c>
      <c r="R3" s="17"/>
      <c r="S3" s="150">
        <f>AVERAGE(R5:R10)</f>
        <v>3.7237820464639922E-2</v>
      </c>
      <c r="T3" s="209">
        <f>(N4/(N4+O4+P4+Q4))*J4+(O4/(N4+O4+P4+Q4))*K4+(P4/(N4+O4+P4+Q4))*L4+(Q4/(N4+O4+P4+Q4))*M4</f>
        <v>0.24794221065217892</v>
      </c>
      <c r="U3" s="179" t="s">
        <v>3</v>
      </c>
      <c r="V3" s="179" t="s">
        <v>4</v>
      </c>
      <c r="W3" s="179" t="s">
        <v>5</v>
      </c>
      <c r="X3" s="179" t="s">
        <v>27</v>
      </c>
      <c r="Y3" s="203" t="s">
        <v>3</v>
      </c>
      <c r="Z3" s="203" t="s">
        <v>4</v>
      </c>
      <c r="AA3" s="203" t="s">
        <v>5</v>
      </c>
      <c r="AB3" s="203" t="s">
        <v>27</v>
      </c>
    </row>
    <row r="4" spans="1:28">
      <c r="A4" s="177">
        <v>41913</v>
      </c>
      <c r="B4" s="174">
        <v>2.4380000000000002</v>
      </c>
      <c r="C4" s="35">
        <v>6.1109999999999998</v>
      </c>
      <c r="D4" s="35">
        <v>2.766</v>
      </c>
      <c r="E4" s="35">
        <v>2.5649999999999999</v>
      </c>
      <c r="F4" s="47"/>
      <c r="G4" s="47"/>
      <c r="H4" s="47"/>
      <c r="I4" s="47"/>
      <c r="J4" s="52">
        <f>(B10-B4)/B4</f>
        <v>-1.8457752255947649E-2</v>
      </c>
      <c r="K4" s="52">
        <f>(C10-C4)/C4</f>
        <v>-3.3873343151693644E-2</v>
      </c>
      <c r="L4" s="52">
        <f>(D10-D4)/D4</f>
        <v>0.16088214027476494</v>
      </c>
      <c r="M4" s="52">
        <f>(E10-E4)/E4</f>
        <v>0.46744639376218317</v>
      </c>
      <c r="N4" s="99">
        <v>0.21729999999999999</v>
      </c>
      <c r="O4" s="11">
        <v>0.2084</v>
      </c>
      <c r="P4" s="11">
        <v>3.0800000000000001E-2</v>
      </c>
      <c r="Q4" s="192">
        <v>0.54349999999999998</v>
      </c>
      <c r="R4" s="1"/>
      <c r="U4" s="47">
        <f>STDEV(F5:F10)</f>
        <v>1.7579768228315303E-2</v>
      </c>
      <c r="V4" s="47">
        <f>STDEV(G5:G10)</f>
        <v>2.6341658018277089E-2</v>
      </c>
      <c r="W4" s="47">
        <f>STDEV(H5:H10)</f>
        <v>5.9291598162867297E-2</v>
      </c>
      <c r="X4" s="47">
        <f>STDEV(I5:I10)</f>
        <v>0.12254867156809421</v>
      </c>
      <c r="Y4" s="11">
        <f>AVERAGE(F5:F10)</f>
        <v>-2.9701460965152649E-3</v>
      </c>
      <c r="Z4" s="11">
        <f>AVERAGE(G5:G10)</f>
        <v>-5.4363523808957509E-3</v>
      </c>
      <c r="AA4" s="11">
        <f>AVERAGE(H5:H10)</f>
        <v>2.6577836558312692E-2</v>
      </c>
      <c r="AB4" s="11">
        <f>AVERAGE(I5:I10)</f>
        <v>7.1279787915223589E-2</v>
      </c>
    </row>
    <row r="5" spans="1:28">
      <c r="A5" s="177">
        <v>41944</v>
      </c>
      <c r="B5" s="174">
        <v>2.3580000000000001</v>
      </c>
      <c r="C5" s="35">
        <v>5.835</v>
      </c>
      <c r="D5" s="35">
        <v>2.7240000000000002</v>
      </c>
      <c r="E5" s="35">
        <v>3.3769999999999998</v>
      </c>
      <c r="F5" s="47">
        <f>(B5-B4)/B4</f>
        <v>-3.2813781788351135E-2</v>
      </c>
      <c r="G5" s="47">
        <f>(C5-C4)/C4</f>
        <v>-4.5164457535591528E-2</v>
      </c>
      <c r="H5" s="47">
        <f>(D5-D4)/D4</f>
        <v>-1.5184381778741799E-2</v>
      </c>
      <c r="I5" s="47">
        <f>(E5-E4)/E4</f>
        <v>0.31656920077972706</v>
      </c>
      <c r="J5" s="195"/>
      <c r="K5" s="195"/>
      <c r="L5" s="195"/>
      <c r="M5" s="195"/>
      <c r="R5" s="47">
        <f>(N4/(N4+O4+P4+Q4))*F5+(O4/(N4+O4+P4+Q4))*G5+(P4/(N4+O4+P4+Q4))*H5+(Q4/(N4+O4+P4+Q4))*I5</f>
        <v>0.15504497393197042</v>
      </c>
    </row>
    <row r="6" spans="1:28">
      <c r="A6" s="177">
        <v>41974</v>
      </c>
      <c r="B6" s="174">
        <v>2.3580000000000001</v>
      </c>
      <c r="C6" s="35">
        <v>5.835</v>
      </c>
      <c r="D6" s="35">
        <v>2.8279999999999998</v>
      </c>
      <c r="E6" s="35">
        <v>3.4870000000000001</v>
      </c>
      <c r="F6" s="47">
        <f>(B6-B5)/B5</f>
        <v>0</v>
      </c>
      <c r="G6" s="47">
        <f>(C6-C5)/C5</f>
        <v>0</v>
      </c>
      <c r="H6" s="47">
        <f>(D6-D5)/D5</f>
        <v>3.8179148311306768E-2</v>
      </c>
      <c r="I6" s="47">
        <f>(E6-E5)/E5</f>
        <v>3.2573289902280228E-2</v>
      </c>
      <c r="J6" s="195"/>
      <c r="K6" s="195"/>
      <c r="L6" s="195"/>
      <c r="M6" s="195"/>
      <c r="R6" s="47">
        <f>(N4/($N$4+$O$4+$P$4+$Q$4))*F6+($O$4/($N$4+$O$4+$P$4+$Q$4))*G6+($P$4/($N$4+$O$4+$P$4+$Q$4))*H6+($Q$4/($N$4+$O$4+$P$4+$Q$4))*I6</f>
        <v>1.8879500829877553E-2</v>
      </c>
    </row>
    <row r="7" spans="1:28">
      <c r="A7" s="177">
        <v>42005</v>
      </c>
      <c r="B7" s="174">
        <v>2.3820000000000001</v>
      </c>
      <c r="C7" s="35">
        <v>5.8010000000000002</v>
      </c>
      <c r="D7" s="35">
        <v>2.6930000000000001</v>
      </c>
      <c r="E7" s="35">
        <v>3.4220000000000002</v>
      </c>
      <c r="F7" s="47">
        <f>(B7-B6)/B6</f>
        <v>1.0178117048346065E-2</v>
      </c>
      <c r="G7" s="47">
        <f>(C7-C6)/C6</f>
        <v>-5.8269065981147918E-3</v>
      </c>
      <c r="H7" s="47">
        <f>(D7-D6)/D6</f>
        <v>-4.7736916548797664E-2</v>
      </c>
      <c r="I7" s="47">
        <f>(E7-E6)/E6</f>
        <v>-1.8640665328362473E-2</v>
      </c>
      <c r="J7" s="195"/>
      <c r="K7" s="195"/>
      <c r="L7" s="195"/>
      <c r="M7" s="195"/>
      <c r="R7" s="47">
        <f>(N5/($N$4+$O$4+$P$4+$Q$4))*F7+($O$4/($N$4+$O$4+$P$4+$Q$4))*G7+($P$4/($N$4+$O$4+$P$4+$Q$4))*H7+($Q$4/($N$4+$O$4+$P$4+$Q$4))*I7</f>
        <v>-1.2815825970715095E-2</v>
      </c>
      <c r="T7" s="208"/>
    </row>
    <row r="8" spans="1:28">
      <c r="A8" s="177">
        <v>42036</v>
      </c>
      <c r="B8" s="174">
        <v>2.4239999999999999</v>
      </c>
      <c r="C8" s="35">
        <v>5.8010000000000002</v>
      </c>
      <c r="D8" s="35">
        <v>2.786</v>
      </c>
      <c r="E8" s="35">
        <v>3.556</v>
      </c>
      <c r="F8" s="47">
        <f>(B8-B7)/B7</f>
        <v>1.7632241813601936E-2</v>
      </c>
      <c r="G8" s="47">
        <f>(C8-C7)/C7</f>
        <v>0</v>
      </c>
      <c r="H8" s="47">
        <f>(D8-D7)/D7</f>
        <v>3.4533976977348668E-2</v>
      </c>
      <c r="I8" s="47">
        <f>(E8-E7)/E7</f>
        <v>3.9158386908240764E-2</v>
      </c>
      <c r="J8" s="195"/>
      <c r="K8" s="195"/>
      <c r="L8" s="195"/>
      <c r="M8" s="195"/>
      <c r="N8" s="189"/>
      <c r="O8" s="213"/>
      <c r="R8" s="47">
        <f>(N6/($N$4+$O$4+$P$4+$Q$4))*F8+($O$4/($N$4+$O$4+$P$4+$Q$4))*G8+($P$4/($N$4+$O$4+$P$4+$Q$4))*H8+($Q$4/($N$4+$O$4+$P$4+$Q$4))*I8</f>
        <v>2.2346229775531194E-2</v>
      </c>
    </row>
    <row r="9" spans="1:28">
      <c r="A9" s="177">
        <v>42064</v>
      </c>
      <c r="B9" s="175">
        <v>2.4169999999999998</v>
      </c>
      <c r="C9" s="35">
        <v>6.008</v>
      </c>
      <c r="D9" s="35">
        <v>2.8490000000000002</v>
      </c>
      <c r="E9" s="35">
        <v>3.5910000000000002</v>
      </c>
      <c r="F9" s="47">
        <f>(B9-B8)/B8</f>
        <v>-2.8877887788779362E-3</v>
      </c>
      <c r="G9" s="47">
        <f>(C9-C8)/C8</f>
        <v>3.5683502844337155E-2</v>
      </c>
      <c r="H9" s="47">
        <f>(D9-D8)/D8</f>
        <v>2.2613065326633226E-2</v>
      </c>
      <c r="I9" s="47">
        <f>(E9-E8)/E8</f>
        <v>9.8425196850394098E-3</v>
      </c>
      <c r="J9" s="195"/>
      <c r="K9" s="195"/>
      <c r="L9" s="195"/>
      <c r="M9" s="195"/>
      <c r="N9" s="93"/>
      <c r="O9" s="93"/>
      <c r="R9" s="47">
        <f>(N7/($N$4+$O$4+$P$4+$Q$4))*F9+($O$4/($N$4+$O$4+$P$4+$Q$4))*G9+($P$4/($N$4+$O$4+$P$4+$Q$4))*H9+($Q$4/($N$4+$O$4+$P$4+$Q$4))*I9</f>
        <v>1.3482333853639086E-2</v>
      </c>
    </row>
    <row r="10" spans="1:28" ht="15.75" thickBot="1">
      <c r="A10" s="178">
        <v>42095</v>
      </c>
      <c r="B10" s="175">
        <v>2.3929999999999998</v>
      </c>
      <c r="C10" s="35">
        <v>5.9039999999999999</v>
      </c>
      <c r="D10" s="35">
        <v>3.2109999999999999</v>
      </c>
      <c r="E10" s="35">
        <v>3.7639999999999998</v>
      </c>
      <c r="F10" s="47">
        <f>(B10-B9)/B9</f>
        <v>-9.9296648738105182E-3</v>
      </c>
      <c r="G10" s="47">
        <f>(C10-C9)/C9</f>
        <v>-1.7310252996005342E-2</v>
      </c>
      <c r="H10" s="47">
        <f>(D10-D9)/D9</f>
        <v>0.12706212706212694</v>
      </c>
      <c r="I10" s="47">
        <f>(E10-E9)/E9</f>
        <v>4.8175995544416483E-2</v>
      </c>
      <c r="J10" s="195"/>
      <c r="K10" s="195"/>
      <c r="L10" s="195"/>
      <c r="M10" s="195"/>
      <c r="N10" s="188"/>
      <c r="P10" s="93"/>
      <c r="R10" s="47">
        <f>(N8/($N$4+$O$4+$P$4+$Q$4))*F10+($O$4/($N$4+$O$4+$P$4+$Q$4))*G10+($P$4/($N$4+$O$4+$P$4+$Q$4))*H10+($Q$4/($N$4+$O$4+$P$4+$Q$4))*I10</f>
        <v>2.6489710367536355E-2</v>
      </c>
    </row>
    <row r="11" spans="1:28">
      <c r="A11" s="146"/>
      <c r="B11" s="147"/>
      <c r="C11" s="148"/>
      <c r="D11" s="148"/>
      <c r="E11" s="148"/>
    </row>
    <row r="12" spans="1:28" ht="15.75" thickBot="1">
      <c r="S12" s="215"/>
      <c r="T12" s="215"/>
      <c r="U12" s="215"/>
      <c r="V12" s="215"/>
      <c r="W12" s="215"/>
    </row>
    <row r="13" spans="1:28" ht="15.75" thickBot="1">
      <c r="A13" s="155" t="s">
        <v>67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9"/>
      <c r="Q13" s="220"/>
      <c r="R13" s="216"/>
      <c r="S13" s="217"/>
      <c r="T13" s="218"/>
      <c r="U13" s="218"/>
      <c r="V13" s="218"/>
      <c r="W13" s="219"/>
      <c r="X13" s="199"/>
    </row>
    <row r="14" spans="1:28" ht="15.75" thickBot="1">
      <c r="A14" s="180" t="s">
        <v>66</v>
      </c>
      <c r="B14" s="181"/>
      <c r="C14" s="181"/>
      <c r="D14" s="182"/>
      <c r="E14" s="168" t="s">
        <v>72</v>
      </c>
      <c r="F14" s="169"/>
      <c r="G14" s="169"/>
      <c r="H14" s="168" t="s">
        <v>76</v>
      </c>
      <c r="I14" s="169"/>
      <c r="J14" s="170"/>
      <c r="K14" s="181" t="s">
        <v>65</v>
      </c>
      <c r="L14" s="181"/>
      <c r="M14" s="182"/>
      <c r="N14" s="211" t="s">
        <v>73</v>
      </c>
      <c r="O14" s="214" t="s">
        <v>74</v>
      </c>
      <c r="P14" s="193" t="s">
        <v>75</v>
      </c>
      <c r="Q14" s="212"/>
      <c r="R14" s="183"/>
      <c r="T14" s="183"/>
      <c r="U14" s="183"/>
      <c r="V14" s="183"/>
    </row>
    <row r="15" spans="1:28">
      <c r="A15" s="145"/>
      <c r="B15" s="143" t="s">
        <v>3</v>
      </c>
      <c r="C15" s="143" t="s">
        <v>5</v>
      </c>
      <c r="D15" s="143" t="s">
        <v>27</v>
      </c>
      <c r="E15" s="187" t="s">
        <v>3</v>
      </c>
      <c r="F15" s="187" t="s">
        <v>5</v>
      </c>
      <c r="G15" s="202" t="s">
        <v>27</v>
      </c>
      <c r="H15" s="46" t="s">
        <v>3</v>
      </c>
      <c r="I15" s="46" t="s">
        <v>5</v>
      </c>
      <c r="J15" s="46" t="s">
        <v>27</v>
      </c>
      <c r="K15" s="196" t="s">
        <v>3</v>
      </c>
      <c r="L15" s="144" t="s">
        <v>5</v>
      </c>
      <c r="M15" s="205" t="s">
        <v>27</v>
      </c>
      <c r="N15" s="17"/>
      <c r="O15" s="48">
        <f>AVERAGE(N17:N22)</f>
        <v>2.9400213491475299E-2</v>
      </c>
      <c r="P15" s="48">
        <f>(K16/(K16+L16+M16))*H16+(L16/(K16+L16+M16))*I16+(M16/(K16+L16+M16))*J16</f>
        <v>0.18998620614959075</v>
      </c>
    </row>
    <row r="16" spans="1:28">
      <c r="A16" s="177">
        <v>41913</v>
      </c>
      <c r="B16" s="174">
        <v>2.4380000000000002</v>
      </c>
      <c r="C16" s="35">
        <v>2.766</v>
      </c>
      <c r="D16" s="35">
        <v>2.5649999999999999</v>
      </c>
      <c r="E16" s="47"/>
      <c r="F16" s="47"/>
      <c r="G16" s="47"/>
      <c r="H16" s="47">
        <f>(B22-B16)/B16</f>
        <v>-1.8457752255947649E-2</v>
      </c>
      <c r="I16" s="47">
        <f>(C22-C16)/C16</f>
        <v>0.16088214027476494</v>
      </c>
      <c r="J16" s="47">
        <f>(D22-D16)/D16</f>
        <v>0.46744639376218317</v>
      </c>
      <c r="K16" s="11">
        <v>0.41839999999999999</v>
      </c>
      <c r="L16" s="11">
        <v>0.2419</v>
      </c>
      <c r="M16" s="192">
        <v>0.3397</v>
      </c>
      <c r="N16" s="1"/>
      <c r="S16" s="207"/>
    </row>
    <row r="17" spans="1:22">
      <c r="A17" s="177">
        <v>41944</v>
      </c>
      <c r="B17" s="174">
        <v>2.3580000000000001</v>
      </c>
      <c r="C17" s="35">
        <v>2.7240000000000002</v>
      </c>
      <c r="D17" s="35">
        <v>3.3769999999999998</v>
      </c>
      <c r="E17" s="47">
        <f>(B17-B16)/B16</f>
        <v>-3.2813781788351135E-2</v>
      </c>
      <c r="F17" s="47">
        <f>(C17-C16)/C16</f>
        <v>-1.5184381778741799E-2</v>
      </c>
      <c r="G17" s="47">
        <f>(D17-D16)/D16</f>
        <v>0.31656920077972706</v>
      </c>
      <c r="N17" s="47">
        <f>($K$16/($K$16+$L$16+$M$16))*E17+($L$16/($K$16+$L$16+$M$16))*F17+($M$16/($K$16+$L$16+$M$16))*G17</f>
        <v>9.0136169252349518E-2</v>
      </c>
      <c r="Q17" s="93"/>
    </row>
    <row r="18" spans="1:22">
      <c r="A18" s="177">
        <v>41974</v>
      </c>
      <c r="B18" s="174">
        <v>2.3580000000000001</v>
      </c>
      <c r="C18" s="35">
        <v>2.8279999999999998</v>
      </c>
      <c r="D18" s="35">
        <v>3.4870000000000001</v>
      </c>
      <c r="E18" s="47">
        <f>(B18-B17)/B17</f>
        <v>0</v>
      </c>
      <c r="F18" s="47">
        <f>(C18-C17)/C17</f>
        <v>3.8179148311306768E-2</v>
      </c>
      <c r="G18" s="47">
        <f>(D18-D17)/D17</f>
        <v>3.2573289902280228E-2</v>
      </c>
      <c r="N18" s="47">
        <f>($K$16/($K$16+$L$16+$M$16))*E18+($L$16/($K$16+$L$16+$M$16))*F18+($M$16/($K$16+$L$16+$M$16))*G18</f>
        <v>2.03006825563097E-2</v>
      </c>
      <c r="Q18" s="93"/>
    </row>
    <row r="19" spans="1:22">
      <c r="A19" s="177">
        <v>42005</v>
      </c>
      <c r="B19" s="174">
        <v>2.3820000000000001</v>
      </c>
      <c r="C19" s="35">
        <v>2.6930000000000001</v>
      </c>
      <c r="D19" s="35">
        <v>3.4220000000000002</v>
      </c>
      <c r="E19" s="47">
        <f>(B19-B18)/B18</f>
        <v>1.0178117048346065E-2</v>
      </c>
      <c r="F19" s="47">
        <f>(C19-C18)/C18</f>
        <v>-4.7736916548797664E-2</v>
      </c>
      <c r="G19" s="47">
        <f>(D19-D18)/D18</f>
        <v>-1.8640665328362473E-2</v>
      </c>
      <c r="N19" s="47">
        <f>($K$16/($K$16+$L$16+$M$16))*E19+($L$16/($K$16+$L$16+$M$16))*F19+($M$16/($K$16+$L$16+$M$16))*G19</f>
        <v>-1.3621269952170893E-2</v>
      </c>
      <c r="P19" s="190"/>
    </row>
    <row r="20" spans="1:22">
      <c r="A20" s="177">
        <v>42036</v>
      </c>
      <c r="B20" s="174">
        <v>2.4239999999999999</v>
      </c>
      <c r="C20" s="35">
        <v>2.786</v>
      </c>
      <c r="D20" s="35">
        <v>3.556</v>
      </c>
      <c r="E20" s="47">
        <f>(B20-B19)/B19</f>
        <v>1.7632241813601936E-2</v>
      </c>
      <c r="F20" s="47">
        <f>(C20-C19)/C19</f>
        <v>3.4533976977348668E-2</v>
      </c>
      <c r="G20" s="47">
        <f>(D20-D19)/D19</f>
        <v>3.9158386908240764E-2</v>
      </c>
      <c r="N20" s="47">
        <f>($K$16/($K$16+$L$16+$M$16))*E20+($L$16/($K$16+$L$16+$M$16))*F20+($M$16/($K$16+$L$16+$M$16))*G20</f>
        <v>2.9033203038361082E-2</v>
      </c>
    </row>
    <row r="21" spans="1:22">
      <c r="A21" s="177">
        <v>42064</v>
      </c>
      <c r="B21" s="175">
        <v>2.4169999999999998</v>
      </c>
      <c r="C21" s="35">
        <v>2.8490000000000002</v>
      </c>
      <c r="D21" s="35">
        <v>3.5910000000000002</v>
      </c>
      <c r="E21" s="47">
        <f>(B21-B20)/B20</f>
        <v>-2.8877887788779362E-3</v>
      </c>
      <c r="F21" s="47">
        <f>(C21-C20)/C20</f>
        <v>2.2613065326633226E-2</v>
      </c>
      <c r="G21" s="47">
        <f>(D21-D20)/D20</f>
        <v>9.8425196850394098E-3</v>
      </c>
      <c r="N21" s="47">
        <f>($K$16/($K$16+$L$16+$M$16))*E21+($L$16/($K$16+$L$16+$M$16))*F21+($M$16/($K$16+$L$16+$M$16))*G21</f>
        <v>7.6053536144379359E-3</v>
      </c>
    </row>
    <row r="22" spans="1:22" ht="15.75" thickBot="1">
      <c r="A22" s="178">
        <v>42095</v>
      </c>
      <c r="B22" s="175">
        <v>2.3929999999999998</v>
      </c>
      <c r="C22" s="35">
        <v>3.2109999999999999</v>
      </c>
      <c r="D22" s="35">
        <v>3.7639999999999998</v>
      </c>
      <c r="E22" s="47">
        <f>(B22-B21)/B21</f>
        <v>-9.9296648738105182E-3</v>
      </c>
      <c r="F22" s="47">
        <f>(C22-C21)/C21</f>
        <v>0.12706212706212694</v>
      </c>
      <c r="G22" s="47">
        <f>(D22-D21)/D21</f>
        <v>4.8175995544416483E-2</v>
      </c>
      <c r="N22" s="47">
        <f>($K$16/($K$16+$L$16+$M$16))*E22+($L$16/($K$16+$L$16+$M$16))*F22+($M$16/($K$16+$L$16+$M$16))*G22</f>
        <v>4.2947142439564462E-2</v>
      </c>
    </row>
    <row r="24" spans="1:22" ht="15.75" thickBot="1">
      <c r="Q24" s="184"/>
      <c r="R24" s="184"/>
      <c r="S24" s="184"/>
      <c r="T24" s="184"/>
      <c r="U24" s="184"/>
      <c r="V24" s="184"/>
    </row>
    <row r="25" spans="1:22" ht="15.75" thickBot="1">
      <c r="A25" s="155" t="s">
        <v>71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9"/>
      <c r="Q25" s="220"/>
      <c r="R25" s="216"/>
      <c r="S25" s="216"/>
      <c r="T25" s="216"/>
      <c r="U25" s="216"/>
      <c r="V25" s="216"/>
    </row>
    <row r="26" spans="1:22" ht="15.75" thickBot="1">
      <c r="A26" s="180" t="s">
        <v>66</v>
      </c>
      <c r="B26" s="181"/>
      <c r="C26" s="181"/>
      <c r="D26" s="182"/>
      <c r="E26" s="168" t="s">
        <v>72</v>
      </c>
      <c r="F26" s="169"/>
      <c r="G26" s="170"/>
      <c r="H26" s="180" t="s">
        <v>76</v>
      </c>
      <c r="I26" s="181"/>
      <c r="J26" s="182"/>
      <c r="K26" s="181" t="s">
        <v>65</v>
      </c>
      <c r="L26" s="181"/>
      <c r="M26" s="181"/>
      <c r="N26" s="204" t="s">
        <v>73</v>
      </c>
      <c r="O26" s="206" t="s">
        <v>74</v>
      </c>
      <c r="P26" s="194" t="s">
        <v>75</v>
      </c>
      <c r="Q26" s="223"/>
      <c r="R26" s="184"/>
      <c r="S26" s="184"/>
      <c r="T26" s="184"/>
      <c r="U26" s="184"/>
      <c r="V26" s="184"/>
    </row>
    <row r="27" spans="1:22">
      <c r="A27" s="145"/>
      <c r="B27" s="143" t="s">
        <v>3</v>
      </c>
      <c r="C27" s="143" t="s">
        <v>5</v>
      </c>
      <c r="D27" s="143" t="s">
        <v>27</v>
      </c>
      <c r="E27" s="187" t="s">
        <v>3</v>
      </c>
      <c r="F27" s="187" t="s">
        <v>5</v>
      </c>
      <c r="G27" s="187" t="s">
        <v>27</v>
      </c>
      <c r="H27" s="46" t="s">
        <v>3</v>
      </c>
      <c r="I27" s="46" t="s">
        <v>5</v>
      </c>
      <c r="J27" s="46" t="s">
        <v>27</v>
      </c>
      <c r="K27" s="221" t="s">
        <v>3</v>
      </c>
      <c r="L27" s="185" t="s">
        <v>5</v>
      </c>
      <c r="M27" s="222" t="s">
        <v>27</v>
      </c>
      <c r="N27" s="17"/>
      <c r="O27" s="11">
        <f>AVERAGE(N29:N34)</f>
        <v>1.014539001688093E-2</v>
      </c>
      <c r="P27" s="47">
        <f>(K28/(K28+L28+M28))*H28+(L28/(K28+L28+M28))*I28+(M28/(K28+L28+M28))*J28</f>
        <v>6.1756082439463331E-2</v>
      </c>
    </row>
    <row r="28" spans="1:22">
      <c r="A28" s="177">
        <v>41913</v>
      </c>
      <c r="B28" s="174">
        <v>2.4380000000000002</v>
      </c>
      <c r="C28" s="35">
        <v>2.766</v>
      </c>
      <c r="D28" s="35">
        <v>2.5649999999999999</v>
      </c>
      <c r="E28" s="47"/>
      <c r="F28" s="47"/>
      <c r="G28" s="47"/>
      <c r="H28" s="1">
        <f>(B34-B28)/B28</f>
        <v>-1.8457752255947649E-2</v>
      </c>
      <c r="I28" s="1">
        <f>(C34-C28)/C28</f>
        <v>0.16088214027476494</v>
      </c>
      <c r="J28" s="1">
        <f>(D34-D28)/D28</f>
        <v>0.46744639376218317</v>
      </c>
      <c r="K28" s="99">
        <v>0.58230000000000004</v>
      </c>
      <c r="L28" s="11">
        <v>0.40039999999999998</v>
      </c>
      <c r="M28" s="192">
        <v>1.7299999999999999E-2</v>
      </c>
      <c r="N28" s="1"/>
    </row>
    <row r="29" spans="1:22">
      <c r="A29" s="177">
        <v>41944</v>
      </c>
      <c r="B29" s="174">
        <v>2.3580000000000001</v>
      </c>
      <c r="C29" s="35">
        <v>2.7240000000000002</v>
      </c>
      <c r="D29" s="35">
        <v>3.3769999999999998</v>
      </c>
      <c r="E29" s="47">
        <f>(B29-B28)/B28</f>
        <v>-3.2813781788351135E-2</v>
      </c>
      <c r="F29" s="47">
        <f>(C29-C28)/C28</f>
        <v>-1.5184381778741799E-2</v>
      </c>
      <c r="G29" s="47">
        <f>(D29-D28)/D28</f>
        <v>0.31656920077972706</v>
      </c>
      <c r="N29" s="47">
        <f>($K$28/($K$28+$L$28+$M$28))*E29+($L$28/($K$28+$L$28+$M$28))*F29+($M$28/($K$28+$L$28+$M$28))*G29</f>
        <v>-1.9710644426075806E-2</v>
      </c>
    </row>
    <row r="30" spans="1:22">
      <c r="A30" s="177">
        <v>41974</v>
      </c>
      <c r="B30" s="174">
        <v>2.3580000000000001</v>
      </c>
      <c r="C30" s="35">
        <v>2.8279999999999998</v>
      </c>
      <c r="D30" s="35">
        <v>3.4870000000000001</v>
      </c>
      <c r="E30" s="47">
        <f>(B30-B29)/B29</f>
        <v>0</v>
      </c>
      <c r="F30" s="47">
        <f>(C30-C29)/C29</f>
        <v>3.8179148311306768E-2</v>
      </c>
      <c r="G30" s="47">
        <f>(D30-D29)/D29</f>
        <v>3.2573289902280228E-2</v>
      </c>
      <c r="N30" s="47">
        <f>($K$28/($K$28+$L$28+$M$28))*E30+($L$28/($K$28+$L$28+$M$28))*F30+($M$28/($K$28+$L$28+$M$28))*G30</f>
        <v>1.5850448899156676E-2</v>
      </c>
    </row>
    <row r="31" spans="1:22">
      <c r="A31" s="177">
        <v>42005</v>
      </c>
      <c r="B31" s="174">
        <v>2.3820000000000001</v>
      </c>
      <c r="C31" s="35">
        <v>2.6930000000000001</v>
      </c>
      <c r="D31" s="35">
        <v>3.4220000000000002</v>
      </c>
      <c r="E31" s="47">
        <f>(B31-B30)/B30</f>
        <v>1.0178117048346065E-2</v>
      </c>
      <c r="F31" s="47">
        <f>(C31-C30)/C30</f>
        <v>-4.7736916548797664E-2</v>
      </c>
      <c r="G31" s="47">
        <f>(D31-D30)/D30</f>
        <v>-1.8640665328362473E-2</v>
      </c>
      <c r="N31" s="47">
        <f>($K$28/($K$28+$L$28+$M$28))*E31+($L$28/($K$28+$L$28+$M$28))*F31+($M$28/($K$28+$L$28+$M$28))*G31</f>
        <v>-1.3509627339067338E-2</v>
      </c>
    </row>
    <row r="32" spans="1:22">
      <c r="A32" s="177">
        <v>42036</v>
      </c>
      <c r="B32" s="174">
        <v>2.4239999999999999</v>
      </c>
      <c r="C32" s="35">
        <v>2.786</v>
      </c>
      <c r="D32" s="35">
        <v>3.556</v>
      </c>
      <c r="E32" s="47">
        <f>(B32-B31)/B31</f>
        <v>1.7632241813601936E-2</v>
      </c>
      <c r="F32" s="47">
        <f>(C32-C31)/C31</f>
        <v>3.4533976977348668E-2</v>
      </c>
      <c r="G32" s="47">
        <f>(D32-D31)/D31</f>
        <v>3.9158386908240764E-2</v>
      </c>
      <c r="N32" s="47">
        <f>($K$28/($K$28+$L$28+$M$28))*E32+($L$28/($K$28+$L$28+$M$28))*F32+($M$28/($K$28+$L$28+$M$28))*G32</f>
        <v>2.4772098883303378E-2</v>
      </c>
    </row>
    <row r="33" spans="1:14">
      <c r="A33" s="177">
        <v>42064</v>
      </c>
      <c r="B33" s="175">
        <v>2.4169999999999998</v>
      </c>
      <c r="C33" s="35">
        <v>2.8490000000000002</v>
      </c>
      <c r="D33" s="35">
        <v>3.5910000000000002</v>
      </c>
      <c r="E33" s="47">
        <f>(B33-B32)/B32</f>
        <v>-2.8877887788779362E-3</v>
      </c>
      <c r="F33" s="47">
        <f>(C33-C32)/C32</f>
        <v>2.2613065326633226E-2</v>
      </c>
      <c r="G33" s="47">
        <f>(D33-D32)/D32</f>
        <v>9.8425196850394098E-3</v>
      </c>
      <c r="N33" s="47">
        <f>($K$28/($K$28+$L$28+$M$28))*E33+($L$28/($K$28+$L$28+$M$28))*F33+($M$28/($K$28+$L$28+$M$28))*G33</f>
        <v>7.5429875413945031E-3</v>
      </c>
    </row>
    <row r="34" spans="1:14" ht="15.75" thickBot="1">
      <c r="A34" s="178">
        <v>42095</v>
      </c>
      <c r="B34" s="175">
        <v>2.3929999999999998</v>
      </c>
      <c r="C34" s="35">
        <v>3.2109999999999999</v>
      </c>
      <c r="D34" s="35">
        <v>3.7639999999999998</v>
      </c>
      <c r="E34" s="47">
        <f>(B34-B33)/B33</f>
        <v>-9.9296648738105182E-3</v>
      </c>
      <c r="F34" s="47">
        <f>(C34-C33)/C33</f>
        <v>0.12706212706212694</v>
      </c>
      <c r="G34" s="47">
        <f>(D34-D33)/D33</f>
        <v>4.8175995544416483E-2</v>
      </c>
      <c r="N34" s="47">
        <f>($K$28/($K$28+$L$28+$M$28))*E34+($L$28/($K$28+$L$28+$M$28))*F34+($M$28/($K$28+$L$28+$M$28))*G34</f>
        <v>4.5927076542574163E-2</v>
      </c>
    </row>
  </sheetData>
  <mergeCells count="17">
    <mergeCell ref="A26:D26"/>
    <mergeCell ref="F2:I2"/>
    <mergeCell ref="E14:G14"/>
    <mergeCell ref="E26:G26"/>
    <mergeCell ref="J2:M2"/>
    <mergeCell ref="K14:M14"/>
    <mergeCell ref="H14:J14"/>
    <mergeCell ref="A13:P13"/>
    <mergeCell ref="K26:M26"/>
    <mergeCell ref="H26:J26"/>
    <mergeCell ref="A25:P25"/>
    <mergeCell ref="U2:X2"/>
    <mergeCell ref="A14:D14"/>
    <mergeCell ref="N2:Q2"/>
    <mergeCell ref="A2:E2"/>
    <mergeCell ref="A1:AB1"/>
    <mergeCell ref="Y2:A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Akcijų grąža ir rizika</vt:lpstr>
      <vt:lpstr>Portfelio optimizavimas</vt:lpstr>
      <vt:lpstr>6 mėn. portfelių vertinimas</vt:lpstr>
    </vt:vector>
  </TitlesOfParts>
  <Company>XXX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Guoste</dc:creator>
  <cp:lastModifiedBy>Guoste</cp:lastModifiedBy>
  <dcterms:created xsi:type="dcterms:W3CDTF">2015-04-13T18:15:58Z</dcterms:created>
  <dcterms:modified xsi:type="dcterms:W3CDTF">2015-04-20T09:49:54Z</dcterms:modified>
</cp:coreProperties>
</file>